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lacosta\Downloads\"/>
    </mc:Choice>
  </mc:AlternateContent>
  <xr:revisionPtr revIDLastSave="0" documentId="13_ncr:1_{CE376808-134C-47B4-A170-8E37F5D16498}" xr6:coauthVersionLast="47" xr6:coauthVersionMax="47" xr10:uidLastSave="{00000000-0000-0000-0000-000000000000}"/>
  <bookViews>
    <workbookView xWindow="0" yWindow="0" windowWidth="19200" windowHeight="23400" tabRatio="664" firstSheet="1" activeTab="3" xr2:uid="{00000000-000D-0000-FFFF-FFFF00000000}"/>
  </bookViews>
  <sheets>
    <sheet name="PROJETO BASE" sheetId="9" state="hidden" r:id="rId1"/>
    <sheet name="OURO" sheetId="20" r:id="rId2"/>
    <sheet name="PRATA" sheetId="23" r:id="rId3"/>
    <sheet name="BRONZE" sheetId="25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5" l="1"/>
  <c r="K15" i="25"/>
  <c r="L18" i="23"/>
  <c r="K18" i="23"/>
  <c r="M16" i="23"/>
  <c r="L16" i="23"/>
  <c r="K16" i="23"/>
  <c r="K19" i="20"/>
  <c r="M16" i="20"/>
  <c r="L16" i="20"/>
  <c r="K16" i="20"/>
  <c r="K12" i="23" l="1"/>
  <c r="K15" i="23" l="1"/>
  <c r="K11" i="23"/>
  <c r="K11" i="20"/>
  <c r="K11" i="25"/>
  <c r="K15" i="20"/>
  <c r="E33" i="25"/>
  <c r="F32" i="25"/>
  <c r="G32" i="25"/>
  <c r="F31" i="25"/>
  <c r="G31" i="25"/>
  <c r="F30" i="25"/>
  <c r="G30" i="25"/>
  <c r="F29" i="25"/>
  <c r="G29" i="25"/>
  <c r="F28" i="25"/>
  <c r="G28" i="25"/>
  <c r="F27" i="25"/>
  <c r="G27" i="25"/>
  <c r="F26" i="25"/>
  <c r="G26" i="25"/>
  <c r="F25" i="25"/>
  <c r="G25" i="25"/>
  <c r="F24" i="25"/>
  <c r="G24" i="25"/>
  <c r="F23" i="25"/>
  <c r="G23" i="25"/>
  <c r="F22" i="25"/>
  <c r="G22" i="25"/>
  <c r="G33" i="25" s="1"/>
  <c r="K14" i="25"/>
  <c r="G13" i="25"/>
  <c r="K13" i="25"/>
  <c r="K12" i="25"/>
  <c r="E34" i="23"/>
  <c r="F33" i="23"/>
  <c r="G33" i="23"/>
  <c r="F32" i="23"/>
  <c r="G32" i="23" s="1"/>
  <c r="F31" i="23"/>
  <c r="G31" i="23"/>
  <c r="F30" i="23"/>
  <c r="G30" i="23" s="1"/>
  <c r="F29" i="23"/>
  <c r="G29" i="23" s="1"/>
  <c r="F28" i="23"/>
  <c r="G28" i="23" s="1"/>
  <c r="F27" i="23"/>
  <c r="G27" i="23"/>
  <c r="G26" i="23"/>
  <c r="F26" i="23"/>
  <c r="F25" i="23"/>
  <c r="G25" i="23"/>
  <c r="F24" i="23"/>
  <c r="G24" i="23" s="1"/>
  <c r="F23" i="23"/>
  <c r="G23" i="23" s="1"/>
  <c r="G14" i="23"/>
  <c r="G16" i="23" s="1"/>
  <c r="K13" i="23"/>
  <c r="G14" i="20"/>
  <c r="K14" i="20"/>
  <c r="G13" i="20"/>
  <c r="K12" i="20"/>
  <c r="K20" i="9"/>
  <c r="K18" i="9"/>
  <c r="K14" i="9"/>
  <c r="K13" i="9"/>
  <c r="K12" i="9"/>
  <c r="K11" i="9"/>
  <c r="G23" i="9"/>
  <c r="E43" i="9"/>
  <c r="K21" i="9"/>
  <c r="K19" i="9"/>
  <c r="K17" i="9"/>
  <c r="K16" i="9"/>
  <c r="K15" i="9"/>
  <c r="F42" i="9"/>
  <c r="G42" i="9"/>
  <c r="F41" i="9"/>
  <c r="G41" i="9"/>
  <c r="F40" i="9"/>
  <c r="G40" i="9"/>
  <c r="F39" i="9"/>
  <c r="G39" i="9"/>
  <c r="F38" i="9"/>
  <c r="G38" i="9"/>
  <c r="F37" i="9"/>
  <c r="G37" i="9"/>
  <c r="F36" i="9"/>
  <c r="G36" i="9"/>
  <c r="F35" i="9"/>
  <c r="G35" i="9"/>
  <c r="F34" i="9"/>
  <c r="G34" i="9"/>
  <c r="G43" i="9" s="1"/>
  <c r="F33" i="9"/>
  <c r="G33" i="9"/>
  <c r="K22" i="9" s="1"/>
  <c r="K23" i="9" s="1"/>
  <c r="K26" i="9" s="1"/>
  <c r="K28" i="9" s="1"/>
  <c r="K30" i="9" s="1"/>
  <c r="F33" i="25"/>
  <c r="G15" i="25"/>
  <c r="J22" i="9"/>
  <c r="F34" i="23"/>
  <c r="F43" i="9"/>
  <c r="K14" i="23"/>
  <c r="G34" i="23" l="1"/>
  <c r="L13" i="23"/>
  <c r="M13" i="23"/>
  <c r="G16" i="20"/>
  <c r="K13" i="20"/>
  <c r="K18" i="20"/>
  <c r="M13" i="20" l="1"/>
  <c r="L13" i="20"/>
</calcChain>
</file>

<file path=xl/sharedStrings.xml><?xml version="1.0" encoding="utf-8"?>
<sst xmlns="http://schemas.openxmlformats.org/spreadsheetml/2006/main" count="354" uniqueCount="122">
  <si>
    <t>Emissora</t>
  </si>
  <si>
    <t>RecordTV Itapoan</t>
  </si>
  <si>
    <t>Praça:</t>
  </si>
  <si>
    <t>Salvador</t>
  </si>
  <si>
    <t>Proposta:</t>
  </si>
  <si>
    <t>COMO ANDA SEU NEGOCIO</t>
  </si>
  <si>
    <t>Período:</t>
  </si>
  <si>
    <t>Abril 2020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</si>
  <si>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</si>
  <si>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</si>
  <si>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</si>
  <si>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</si>
  <si>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</si>
  <si>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</si>
  <si>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</si>
  <si>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</si>
  <si>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</si>
  <si>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</si>
  <si>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Bahia no Ar</t>
  </si>
  <si>
    <t>Abr/2020</t>
  </si>
  <si>
    <t>Assinatura de 5” Patrocinada</t>
  </si>
  <si>
    <t>5"</t>
  </si>
  <si>
    <t>Balanço Geral BA</t>
  </si>
  <si>
    <t>Cidade Alerta BA</t>
  </si>
  <si>
    <t>BA Record</t>
  </si>
  <si>
    <t>Merchandising  Videowall 60”</t>
  </si>
  <si>
    <t>60"</t>
  </si>
  <si>
    <t>Insert de Vídeo animado 5”</t>
  </si>
  <si>
    <t>Comercial de 30</t>
  </si>
  <si>
    <t>Comercial de apoio</t>
  </si>
  <si>
    <t>Grade determinada</t>
  </si>
  <si>
    <t>Total</t>
  </si>
  <si>
    <t>QUADRO RESUMO</t>
  </si>
  <si>
    <t>Valor da Mídia</t>
  </si>
  <si>
    <t>DESCONTO %</t>
  </si>
  <si>
    <t>VLR NEGOCIADO</t>
  </si>
  <si>
    <t>Custo de Produção</t>
  </si>
  <si>
    <t>Valor total</t>
  </si>
  <si>
    <t>PROGRAMAÇÃO</t>
  </si>
  <si>
    <t>DIA</t>
  </si>
  <si>
    <t xml:space="preserve">SEC. </t>
  </si>
  <si>
    <t>INS</t>
  </si>
  <si>
    <t>VL. UNITÁRIO</t>
  </si>
  <si>
    <t>VALOR TOTAL</t>
  </si>
  <si>
    <t>BAHIA NO AR</t>
  </si>
  <si>
    <t>SEG/SEX</t>
  </si>
  <si>
    <t>30"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</si>
  <si>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</si>
  <si>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</si>
  <si>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</si>
  <si>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</si>
  <si>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</si>
  <si>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</si>
  <si>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</si>
  <si>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</si>
  <si>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CINE AVENTURA</t>
  </si>
  <si>
    <t>SAB</t>
  </si>
  <si>
    <t>Record Bahia</t>
  </si>
  <si>
    <t>São Paulo</t>
  </si>
  <si>
    <t>São João</t>
  </si>
  <si>
    <t>ENTREGA COMERCIAL - RECORD BAHIA</t>
  </si>
  <si>
    <t>FORMATO</t>
  </si>
  <si>
    <t>VALOR DAC (20% BRUTO )</t>
  </si>
  <si>
    <t xml:space="preserve">Chamada de 5" </t>
  </si>
  <si>
    <t>Chamada de envolvimento VH de 5” Patrocinada</t>
  </si>
  <si>
    <t>Rotativo na programação</t>
  </si>
  <si>
    <t>Insert Master</t>
  </si>
  <si>
    <t>Insert de 5" da marca do anuciante</t>
  </si>
  <si>
    <t>Balanço Geral BA - SÁB</t>
  </si>
  <si>
    <t>Ação integrada Especial</t>
  </si>
  <si>
    <t>Merchandising com citação da marca</t>
  </si>
  <si>
    <t>Vinheta de A/E</t>
  </si>
  <si>
    <t>Vinheta de 5" A/E abertura e encerramento</t>
  </si>
  <si>
    <t>Mídia de apoio</t>
  </si>
  <si>
    <t>Sugestão de Grade</t>
  </si>
  <si>
    <t>Desconto%</t>
  </si>
  <si>
    <t>VALOR DAC NEGOCIADO</t>
  </si>
  <si>
    <t>Tota Negociado</t>
  </si>
  <si>
    <t xml:space="preserve">Cachê da ação de merchandising não está incluso na proposta.
</t>
  </si>
  <si>
    <t>CACHÊ (20% BRUTO NEGOCIADO)</t>
  </si>
  <si>
    <t>Rotativo</t>
  </si>
  <si>
    <t>NOVELA DA TARDE 2</t>
  </si>
  <si>
    <t xml:space="preserve">*Valores referentes à tabela de preços de OUTUBRO 2025
</t>
  </si>
  <si>
    <t xml:space="preserve">*Valores referentes à tabela de preços de OUTUBRO 2025. 
</t>
  </si>
  <si>
    <t>BAHIA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</si>
  <si>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</si>
  <si>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</si>
  <si>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</si>
  <si>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</si>
  <si>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</si>
  <si>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</si>
  <si>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</si>
  <si>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</si>
  <si>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</si>
  <si>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</si>
  <si>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</si>
  <si>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</si>
  <si>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</si>
  <si>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</si>
  <si>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</si>
  <si>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</si>
  <si>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</si>
  <si>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</si>
  <si>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</si>
  <si>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</si>
  <si>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</si>
  <si>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</si>
  <si>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</si>
  <si>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</si>
  <si>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</si>
  <si>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</si>
  <si>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</si>
  <si>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</si>
  <si>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</si>
  <si>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Junho 2026</t>
  </si>
  <si>
    <t xml:space="preserve">**Valores referentes à tabela de preços de outubro 2025
</t>
  </si>
  <si>
    <t>Insert de 5" da marca do anunciante</t>
  </si>
  <si>
    <t>SIMULCAST</t>
  </si>
  <si>
    <t>Desconto %</t>
  </si>
  <si>
    <t>O valor de ação de merchandising já está considerando a reexibição no Record Plus.</t>
  </si>
  <si>
    <t>Total Negociado+Publi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</si>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</sst>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"/>
  </numFmts>
  <fonts count="3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mbria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1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3" fontId="8" fillId="3" borderId="2" xfId="2" applyNumberFormat="1" applyFont="1" applyFill="1" applyBorder="1" applyAlignment="1">
      <alignment horizontal="center" vertical="center"/>
    </xf>
    <xf numFmtId="167" fontId="8" fillId="3" borderId="3" xfId="2" applyNumberFormat="1" applyFont="1" applyFill="1" applyBorder="1" applyAlignment="1">
      <alignment vertical="center"/>
    </xf>
    <xf numFmtId="4" fontId="8" fillId="3" borderId="2" xfId="2" applyNumberFormat="1" applyFont="1" applyFill="1" applyBorder="1" applyAlignment="1">
      <alignment horizontal="center" vertical="center"/>
    </xf>
    <xf numFmtId="165" fontId="9" fillId="3" borderId="4" xfId="6" applyFont="1" applyFill="1" applyBorder="1" applyAlignment="1">
      <alignment vertical="center"/>
    </xf>
    <xf numFmtId="4" fontId="10" fillId="0" borderId="2" xfId="6" applyNumberFormat="1" applyFont="1" applyBorder="1" applyAlignment="1">
      <alignment horizontal="center" vertical="center"/>
    </xf>
    <xf numFmtId="167" fontId="8" fillId="3" borderId="5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horizontal="center"/>
    </xf>
    <xf numFmtId="0" fontId="7" fillId="0" borderId="2" xfId="2" applyFont="1" applyBorder="1" applyAlignment="1">
      <alignment horizontal="left" vertical="center" wrapText="1"/>
    </xf>
    <xf numFmtId="165" fontId="7" fillId="4" borderId="3" xfId="6" applyFont="1" applyFill="1" applyBorder="1" applyAlignment="1">
      <alignment horizontal="left" vertical="center"/>
    </xf>
    <xf numFmtId="165" fontId="7" fillId="4" borderId="5" xfId="6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/>
    </xf>
    <xf numFmtId="4" fontId="10" fillId="4" borderId="2" xfId="6" applyNumberFormat="1" applyFont="1" applyFill="1" applyBorder="1" applyAlignment="1">
      <alignment horizontal="center" vertical="center"/>
    </xf>
    <xf numFmtId="4" fontId="7" fillId="4" borderId="2" xfId="6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165" fontId="7" fillId="0" borderId="3" xfId="6" applyFont="1" applyBorder="1" applyAlignment="1">
      <alignment horizontal="left" vertical="center"/>
    </xf>
    <xf numFmtId="165" fontId="7" fillId="0" borderId="5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7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65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65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65" fontId="1" fillId="0" borderId="1" xfId="6" applyFont="1" applyFill="1" applyBorder="1" applyAlignment="1">
      <alignment horizontal="center" vertical="center"/>
    </xf>
    <xf numFmtId="164" fontId="14" fillId="5" borderId="1" xfId="0" applyNumberFormat="1" applyFont="1" applyFill="1" applyBorder="1"/>
    <xf numFmtId="165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9" fontId="11" fillId="0" borderId="8" xfId="4" applyFont="1" applyBorder="1" applyAlignment="1">
      <alignment horizontal="center" vertical="center"/>
    </xf>
    <xf numFmtId="166" fontId="11" fillId="0" borderId="8" xfId="1" applyFont="1" applyFill="1" applyBorder="1" applyAlignment="1">
      <alignment horizontal="center" vertical="center"/>
    </xf>
    <xf numFmtId="166" fontId="13" fillId="0" borderId="8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4" fontId="10" fillId="5" borderId="2" xfId="6" applyNumberFormat="1" applyFont="1" applyFill="1" applyBorder="1" applyAlignment="1">
      <alignment horizontal="center" vertical="center"/>
    </xf>
    <xf numFmtId="4" fontId="7" fillId="5" borderId="2" xfId="6" applyNumberFormat="1" applyFont="1" applyFill="1" applyBorder="1" applyAlignment="1">
      <alignment horizontal="center" vertical="center"/>
    </xf>
    <xf numFmtId="167" fontId="8" fillId="3" borderId="9" xfId="2" applyNumberFormat="1" applyFont="1" applyFill="1" applyBorder="1" applyAlignment="1">
      <alignment vertical="center"/>
    </xf>
    <xf numFmtId="3" fontId="8" fillId="3" borderId="10" xfId="2" applyNumberFormat="1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left" vertical="center" wrapText="1"/>
    </xf>
    <xf numFmtId="4" fontId="10" fillId="5" borderId="8" xfId="6" applyNumberFormat="1" applyFont="1" applyFill="1" applyBorder="1" applyAlignment="1">
      <alignment horizontal="center" vertical="center"/>
    </xf>
    <xf numFmtId="4" fontId="7" fillId="5" borderId="8" xfId="6" applyNumberFormat="1" applyFont="1" applyFill="1" applyBorder="1" applyAlignment="1">
      <alignment horizontal="center" vertical="center"/>
    </xf>
    <xf numFmtId="4" fontId="7" fillId="5" borderId="11" xfId="6" applyNumberFormat="1" applyFont="1" applyFill="1" applyBorder="1" applyAlignment="1">
      <alignment horizontal="center" vertical="center"/>
    </xf>
    <xf numFmtId="167" fontId="8" fillId="3" borderId="12" xfId="2" applyNumberFormat="1" applyFont="1" applyFill="1" applyBorder="1" applyAlignment="1">
      <alignment vertical="center"/>
    </xf>
    <xf numFmtId="0" fontId="7" fillId="5" borderId="8" xfId="2" applyFont="1" applyFill="1" applyBorder="1" applyAlignment="1">
      <alignment horizontal="center" vertical="center"/>
    </xf>
    <xf numFmtId="165" fontId="7" fillId="5" borderId="3" xfId="6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3" fontId="8" fillId="3" borderId="13" xfId="2" applyNumberFormat="1" applyFont="1" applyFill="1" applyBorder="1" applyAlignment="1">
      <alignment horizontal="center" vertical="center"/>
    </xf>
    <xf numFmtId="4" fontId="8" fillId="3" borderId="13" xfId="2" applyNumberFormat="1" applyFont="1" applyFill="1" applyBorder="1" applyAlignment="1">
      <alignment horizontal="center" vertical="center"/>
    </xf>
    <xf numFmtId="167" fontId="12" fillId="5" borderId="6" xfId="0" applyNumberFormat="1" applyFont="1" applyFill="1" applyBorder="1" applyAlignment="1">
      <alignment horizontal="center" vertical="center"/>
    </xf>
    <xf numFmtId="2" fontId="12" fillId="5" borderId="8" xfId="0" applyNumberFormat="1" applyFont="1" applyFill="1" applyBorder="1" applyAlignment="1">
      <alignment horizontal="center" vertical="center"/>
    </xf>
    <xf numFmtId="2" fontId="12" fillId="5" borderId="6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9" fontId="18" fillId="5" borderId="1" xfId="4" applyFont="1" applyFill="1" applyBorder="1" applyAlignment="1">
      <alignment horizontal="center" vertical="center"/>
    </xf>
    <xf numFmtId="43" fontId="17" fillId="5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165" fontId="13" fillId="2" borderId="1" xfId="6" applyFont="1" applyFill="1" applyBorder="1" applyAlignment="1">
      <alignment vertical="center"/>
    </xf>
    <xf numFmtId="4" fontId="10" fillId="3" borderId="13" xfId="2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1" fillId="8" borderId="18" xfId="2" applyFont="1" applyFill="1" applyBorder="1" applyAlignment="1">
      <alignment horizontal="center" vertical="center"/>
    </xf>
    <xf numFmtId="0" fontId="21" fillId="8" borderId="19" xfId="2" applyFont="1" applyFill="1" applyBorder="1" applyAlignment="1">
      <alignment horizontal="center" vertical="center"/>
    </xf>
    <xf numFmtId="0" fontId="21" fillId="8" borderId="20" xfId="2" applyFont="1" applyFill="1" applyBorder="1" applyAlignment="1">
      <alignment horizontal="center" vertical="center"/>
    </xf>
    <xf numFmtId="0" fontId="22" fillId="9" borderId="21" xfId="2" applyFont="1" applyFill="1" applyBorder="1" applyAlignment="1">
      <alignment horizontal="center" vertical="center"/>
    </xf>
    <xf numFmtId="0" fontId="22" fillId="9" borderId="22" xfId="2" applyFont="1" applyFill="1" applyBorder="1" applyAlignment="1">
      <alignment horizontal="center" vertical="center" wrapText="1"/>
    </xf>
    <xf numFmtId="0" fontId="22" fillId="9" borderId="22" xfId="2" applyFont="1" applyFill="1" applyBorder="1" applyAlignment="1">
      <alignment horizontal="center" vertical="center"/>
    </xf>
    <xf numFmtId="0" fontId="22" fillId="9" borderId="23" xfId="2" applyFont="1" applyFill="1" applyBorder="1" applyAlignment="1">
      <alignment horizontal="center" vertical="center" wrapText="1"/>
    </xf>
    <xf numFmtId="0" fontId="22" fillId="9" borderId="24" xfId="2" applyFont="1" applyFill="1" applyBorder="1" applyAlignment="1">
      <alignment horizontal="center" vertical="center" wrapText="1"/>
    </xf>
    <xf numFmtId="0" fontId="22" fillId="9" borderId="25" xfId="2" applyFont="1" applyFill="1" applyBorder="1" applyAlignment="1">
      <alignment horizontal="center" vertical="center" wrapText="1"/>
    </xf>
    <xf numFmtId="0" fontId="23" fillId="10" borderId="26" xfId="2" applyFont="1" applyFill="1" applyBorder="1" applyAlignment="1">
      <alignment horizontal="center" vertical="center" wrapText="1"/>
    </xf>
    <xf numFmtId="0" fontId="23" fillId="10" borderId="27" xfId="2" applyFont="1" applyFill="1" applyBorder="1" applyAlignment="1">
      <alignment horizontal="center" vertical="center" wrapText="1"/>
    </xf>
    <xf numFmtId="0" fontId="24" fillId="10" borderId="27" xfId="2" applyFont="1" applyFill="1" applyBorder="1" applyAlignment="1">
      <alignment horizontal="center" vertical="center" wrapText="1"/>
    </xf>
    <xf numFmtId="0" fontId="25" fillId="10" borderId="27" xfId="2" applyFont="1" applyFill="1" applyBorder="1" applyAlignment="1">
      <alignment horizontal="center" vertical="center" wrapText="1"/>
    </xf>
    <xf numFmtId="3" fontId="23" fillId="10" borderId="27" xfId="2" applyNumberFormat="1" applyFont="1" applyFill="1" applyBorder="1" applyAlignment="1">
      <alignment horizontal="center" vertical="center" wrapText="1"/>
    </xf>
    <xf numFmtId="0" fontId="26" fillId="10" borderId="27" xfId="2" applyFont="1" applyFill="1" applyBorder="1" applyAlignment="1">
      <alignment horizontal="center" vertical="center" wrapText="1"/>
    </xf>
    <xf numFmtId="8" fontId="23" fillId="10" borderId="27" xfId="2" applyNumberFormat="1" applyFont="1" applyFill="1" applyBorder="1" applyAlignment="1">
      <alignment horizontal="center" vertical="center"/>
    </xf>
    <xf numFmtId="8" fontId="23" fillId="10" borderId="28" xfId="2" applyNumberFormat="1" applyFont="1" applyFill="1" applyBorder="1" applyAlignment="1">
      <alignment horizontal="center" vertical="center" wrapText="1"/>
    </xf>
    <xf numFmtId="0" fontId="23" fillId="10" borderId="29" xfId="2" applyFont="1" applyFill="1" applyBorder="1" applyAlignment="1">
      <alignment horizontal="center" vertical="center" wrapText="1"/>
    </xf>
    <xf numFmtId="0" fontId="23" fillId="10" borderId="30" xfId="2" applyFont="1" applyFill="1" applyBorder="1" applyAlignment="1">
      <alignment horizontal="center" vertical="center" wrapText="1"/>
    </xf>
    <xf numFmtId="0" fontId="24" fillId="10" borderId="30" xfId="2" applyFont="1" applyFill="1" applyBorder="1" applyAlignment="1">
      <alignment horizontal="center" vertical="center" wrapText="1"/>
    </xf>
    <xf numFmtId="0" fontId="23" fillId="0" borderId="30" xfId="2" applyFont="1" applyBorder="1" applyAlignment="1">
      <alignment horizontal="center" vertical="center" wrapText="1"/>
    </xf>
    <xf numFmtId="3" fontId="23" fillId="10" borderId="30" xfId="2" applyNumberFormat="1" applyFont="1" applyFill="1" applyBorder="1" applyAlignment="1">
      <alignment horizontal="center" vertical="center" wrapText="1"/>
    </xf>
    <xf numFmtId="0" fontId="26" fillId="10" borderId="30" xfId="2" applyFont="1" applyFill="1" applyBorder="1" applyAlignment="1">
      <alignment horizontal="center" vertical="center" wrapText="1"/>
    </xf>
    <xf numFmtId="8" fontId="23" fillId="10" borderId="30" xfId="2" applyNumberFormat="1" applyFont="1" applyFill="1" applyBorder="1" applyAlignment="1">
      <alignment horizontal="center" vertical="center"/>
    </xf>
    <xf numFmtId="8" fontId="23" fillId="10" borderId="31" xfId="2" applyNumberFormat="1" applyFont="1" applyFill="1" applyBorder="1" applyAlignment="1">
      <alignment horizontal="center" vertical="center" wrapText="1"/>
    </xf>
    <xf numFmtId="0" fontId="27" fillId="8" borderId="32" xfId="2" applyFont="1" applyFill="1" applyBorder="1" applyAlignment="1">
      <alignment horizontal="center" vertical="center" wrapText="1"/>
    </xf>
    <xf numFmtId="0" fontId="23" fillId="8" borderId="33" xfId="2" applyFont="1" applyFill="1" applyBorder="1" applyAlignment="1">
      <alignment horizontal="center" vertical="center" wrapText="1"/>
    </xf>
    <xf numFmtId="0" fontId="23" fillId="8" borderId="33" xfId="2" applyFont="1" applyFill="1" applyBorder="1" applyAlignment="1">
      <alignment horizontal="center" vertical="center"/>
    </xf>
    <xf numFmtId="0" fontId="22" fillId="8" borderId="33" xfId="2" applyFont="1" applyFill="1" applyBorder="1" applyAlignment="1">
      <alignment horizontal="center" vertical="center" wrapText="1"/>
    </xf>
    <xf numFmtId="0" fontId="26" fillId="8" borderId="33" xfId="2" applyFont="1" applyFill="1" applyBorder="1" applyAlignment="1">
      <alignment horizontal="center" vertical="center" wrapText="1"/>
    </xf>
    <xf numFmtId="9" fontId="28" fillId="8" borderId="34" xfId="2" applyNumberFormat="1" applyFont="1" applyFill="1" applyBorder="1" applyAlignment="1">
      <alignment horizontal="center" vertical="center" wrapText="1"/>
    </xf>
    <xf numFmtId="0" fontId="29" fillId="11" borderId="36" xfId="2" applyFont="1" applyFill="1" applyBorder="1" applyAlignment="1">
      <alignment horizontal="center" vertical="center"/>
    </xf>
    <xf numFmtId="0" fontId="29" fillId="11" borderId="37" xfId="2" applyFont="1" applyFill="1" applyBorder="1" applyAlignment="1">
      <alignment horizontal="center" vertical="center"/>
    </xf>
    <xf numFmtId="0" fontId="22" fillId="8" borderId="30" xfId="2" applyFont="1" applyFill="1" applyBorder="1" applyAlignment="1">
      <alignment horizontal="center" vertical="center" wrapText="1"/>
    </xf>
    <xf numFmtId="0" fontId="23" fillId="8" borderId="30" xfId="2" applyFont="1" applyFill="1" applyBorder="1" applyAlignment="1">
      <alignment horizontal="center" vertical="center"/>
    </xf>
    <xf numFmtId="0" fontId="26" fillId="8" borderId="30" xfId="2" applyFont="1" applyFill="1" applyBorder="1" applyAlignment="1">
      <alignment horizontal="center" vertical="center" wrapText="1"/>
    </xf>
    <xf numFmtId="0" fontId="23" fillId="8" borderId="30" xfId="2" applyFont="1" applyFill="1" applyBorder="1" applyAlignment="1">
      <alignment vertical="center" wrapText="1"/>
    </xf>
    <xf numFmtId="0" fontId="22" fillId="8" borderId="31" xfId="2" applyFont="1" applyFill="1" applyBorder="1" applyAlignment="1">
      <alignment horizontal="center" vertical="center" wrapText="1"/>
    </xf>
    <xf numFmtId="3" fontId="30" fillId="8" borderId="33" xfId="2" applyNumberFormat="1" applyFont="1" applyFill="1" applyBorder="1" applyAlignment="1">
      <alignment horizontal="center" vertical="center" wrapText="1"/>
    </xf>
    <xf numFmtId="0" fontId="30" fillId="8" borderId="30" xfId="2" applyFont="1" applyFill="1" applyBorder="1" applyAlignment="1">
      <alignment horizontal="center" vertical="center" wrapText="1"/>
    </xf>
    <xf numFmtId="8" fontId="30" fillId="8" borderId="33" xfId="2" applyNumberFormat="1" applyFont="1" applyFill="1" applyBorder="1" applyAlignment="1">
      <alignment horizontal="center" vertical="center" wrapText="1"/>
    </xf>
    <xf numFmtId="8" fontId="28" fillId="8" borderId="34" xfId="2" applyNumberFormat="1" applyFont="1" applyFill="1" applyBorder="1" applyAlignment="1">
      <alignment horizontal="center" vertical="center" wrapText="1"/>
    </xf>
    <xf numFmtId="0" fontId="30" fillId="8" borderId="31" xfId="2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vertical="center"/>
    </xf>
    <xf numFmtId="43" fontId="17" fillId="12" borderId="1" xfId="0" applyNumberFormat="1" applyFont="1" applyFill="1" applyBorder="1" applyAlignment="1">
      <alignment vertical="center"/>
    </xf>
    <xf numFmtId="0" fontId="20" fillId="2" borderId="0" xfId="7" applyFont="1" applyFill="1" applyAlignment="1">
      <alignment horizontal="center" vertical="center"/>
    </xf>
    <xf numFmtId="0" fontId="31" fillId="13" borderId="0" xfId="7" applyFont="1" applyFill="1" applyAlignment="1">
      <alignment horizontal="center" vertical="center" wrapText="1"/>
    </xf>
    <xf numFmtId="4" fontId="7" fillId="5" borderId="1" xfId="6" applyNumberFormat="1" applyFont="1" applyFill="1" applyBorder="1" applyAlignment="1">
      <alignment horizontal="center" vertical="center"/>
    </xf>
    <xf numFmtId="4" fontId="32" fillId="12" borderId="1" xfId="6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28" fillId="11" borderId="35" xfId="2" applyFont="1" applyFill="1" applyBorder="1" applyAlignment="1">
      <alignment horizontal="left" vertical="center"/>
    </xf>
    <xf numFmtId="165" fontId="33" fillId="3" borderId="4" xfId="6" applyFont="1" applyFill="1" applyBorder="1" applyAlignment="1">
      <alignment vertical="center"/>
    </xf>
    <xf numFmtId="166" fontId="17" fillId="5" borderId="1" xfId="1" applyFont="1" applyFill="1" applyBorder="1" applyAlignment="1">
      <alignment vertical="center"/>
    </xf>
    <xf numFmtId="0" fontId="34" fillId="5" borderId="0" xfId="0" applyFont="1" applyFill="1" applyAlignment="1">
      <alignment vertical="center"/>
    </xf>
    <xf numFmtId="0" fontId="7" fillId="0" borderId="11" xfId="2" quotePrefix="1" applyFont="1" applyBorder="1" applyAlignment="1">
      <alignment horizontal="center" vertical="center" wrapText="1"/>
    </xf>
    <xf numFmtId="0" fontId="7" fillId="0" borderId="13" xfId="2" quotePrefix="1" applyFont="1" applyBorder="1" applyAlignment="1">
      <alignment horizontal="center" vertical="center" wrapText="1"/>
    </xf>
    <xf numFmtId="165" fontId="7" fillId="0" borderId="3" xfId="6" applyFont="1" applyBorder="1" applyAlignment="1">
      <alignment horizontal="left" vertical="center"/>
    </xf>
    <xf numFmtId="165" fontId="7" fillId="0" borderId="5" xfId="6" applyFont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165" fontId="9" fillId="0" borderId="2" xfId="6" applyFont="1" applyBorder="1" applyAlignment="1">
      <alignment horizontal="left" vertical="center"/>
    </xf>
    <xf numFmtId="165" fontId="9" fillId="0" borderId="3" xfId="6" applyFont="1" applyBorder="1" applyAlignment="1">
      <alignment horizontal="left" vertical="center"/>
    </xf>
    <xf numFmtId="165" fontId="9" fillId="0" borderId="5" xfId="6" applyFont="1" applyBorder="1" applyAlignment="1">
      <alignment horizontal="left" vertical="center"/>
    </xf>
    <xf numFmtId="165" fontId="9" fillId="0" borderId="2" xfId="6" quotePrefix="1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5" fontId="33" fillId="5" borderId="2" xfId="6" applyFont="1" applyFill="1" applyBorder="1" applyAlignment="1">
      <alignment horizontal="left" vertical="center"/>
    </xf>
    <xf numFmtId="165" fontId="33" fillId="0" borderId="3" xfId="6" applyFont="1" applyBorder="1" applyAlignment="1">
      <alignment horizontal="left" vertical="center"/>
    </xf>
    <xf numFmtId="165" fontId="33" fillId="0" borderId="5" xfId="6" applyFont="1" applyBorder="1" applyAlignment="1">
      <alignment horizontal="left" vertical="center"/>
    </xf>
    <xf numFmtId="165" fontId="33" fillId="5" borderId="2" xfId="6" quotePrefix="1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165" fontId="7" fillId="5" borderId="3" xfId="6" applyFont="1" applyFill="1" applyBorder="1" applyAlignment="1">
      <alignment horizontal="left" vertical="center"/>
    </xf>
    <xf numFmtId="165" fontId="7" fillId="5" borderId="5" xfId="6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5" fontId="7" fillId="5" borderId="4" xfId="6" applyFont="1" applyFill="1" applyBorder="1" applyAlignment="1">
      <alignment horizontal="left" vertical="center"/>
    </xf>
    <xf numFmtId="165" fontId="7" fillId="5" borderId="16" xfId="6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8" fillId="3" borderId="15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17" fontId="7" fillId="5" borderId="17" xfId="2" quotePrefix="1" applyNumberFormat="1" applyFont="1" applyFill="1" applyBorder="1" applyAlignment="1">
      <alignment horizontal="center" vertical="center" wrapText="1"/>
    </xf>
    <xf numFmtId="17" fontId="7" fillId="5" borderId="0" xfId="2" quotePrefix="1" applyNumberFormat="1" applyFont="1" applyFill="1" applyAlignment="1">
      <alignment horizontal="center" vertical="center" wrapText="1"/>
    </xf>
    <xf numFmtId="165" fontId="9" fillId="5" borderId="2" xfId="6" applyFont="1" applyFill="1" applyBorder="1" applyAlignment="1">
      <alignment horizontal="left" vertical="center"/>
    </xf>
    <xf numFmtId="165" fontId="9" fillId="5" borderId="2" xfId="6" quotePrefix="1" applyFont="1" applyFill="1" applyBorder="1" applyAlignment="1">
      <alignment horizontal="left" vertical="center"/>
    </xf>
    <xf numFmtId="0" fontId="35" fillId="0" borderId="0" xfId="0" applyFont="1"/>
  </cellXfs>
  <cellStyles count="8">
    <cellStyle name="Moeda" xfId="1" builtinId="4"/>
    <cellStyle name="Normal" xfId="0" builtinId="0"/>
    <cellStyle name="Normal 17" xfId="7" xr:uid="{00000000-0005-0000-0000-000002000000}"/>
    <cellStyle name="Normal 2" xfId="2" xr:uid="{00000000-0005-0000-0000-000003000000}"/>
    <cellStyle name="Normal 7" xfId="3" xr:uid="{00000000-0005-0000-0000-000004000000}"/>
    <cellStyle name="Porcentagem" xfId="4" builtinId="5"/>
    <cellStyle name="Separador de milhares 3" xfId="5" xr:uid="{00000000-0005-0000-0000-000006000000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L43"/>
  <sheetViews>
    <sheetView showGridLines="0" topLeftCell="B1" zoomScale="91" zoomScaleNormal="91" workbookViewId="0">
      <selection activeCell="C4" sqref="C4:D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32.7109375" style="14" bestFit="1" customWidth="1"/>
    <col min="6" max="6" width="15.5703125" style="14" bestFit="1" customWidth="1"/>
    <col min="7" max="7" width="17" style="14" bestFit="1" customWidth="1"/>
    <col min="8" max="8" width="10.85546875" style="14" bestFit="1" customWidth="1"/>
    <col min="9" max="9" width="22.140625" style="14" bestFit="1" customWidth="1"/>
    <col min="10" max="10" width="18.140625" style="14" bestFit="1" customWidth="1"/>
    <col min="11" max="11" width="14.28515625" style="14" bestFit="1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4" t="s">
        <v>1</v>
      </c>
      <c r="D2" s="144"/>
    </row>
    <row r="3" spans="2:11" ht="20.100000000000001" customHeight="1" x14ac:dyDescent="0.2">
      <c r="B3" s="11" t="s">
        <v>2</v>
      </c>
      <c r="C3" s="144" t="s">
        <v>3</v>
      </c>
      <c r="D3" s="144"/>
    </row>
    <row r="4" spans="2:11" ht="20.100000000000001" customHeight="1" x14ac:dyDescent="0.2">
      <c r="B4" s="11" t="s">
        <v>4</v>
      </c>
      <c r="C4" s="145" t="s">
        <v>5</v>
      </c>
      <c r="D4" s="146"/>
    </row>
    <row r="5" spans="2:11" ht="20.100000000000001" customHeight="1" x14ac:dyDescent="0.2">
      <c r="B5" s="11" t="s">
        <v>6</v>
      </c>
      <c r="C5" s="147" t="s">
        <v>7</v>
      </c>
      <c r="D5" s="147"/>
    </row>
    <row r="6" spans="2:11" ht="20.100000000000001" customHeight="1" x14ac:dyDescent="0.2"/>
    <row r="9" spans="2:11" ht="21" x14ac:dyDescent="0.2">
      <c r="B9" s="148" t="s">
        <v>8</v>
      </c>
      <c r="C9" s="148"/>
      <c r="D9" s="148"/>
      <c r="E9" s="148"/>
      <c r="F9" s="148"/>
      <c r="G9" s="148"/>
      <c r="H9" s="148"/>
      <c r="I9" s="148"/>
      <c r="J9" s="148"/>
      <c r="K9" s="148"/>
    </row>
    <row r="10" spans="2:11" ht="25.5" x14ac:dyDescent="0.2">
      <c r="B10" s="150" t="s">
        <v>9</v>
      </c>
      <c r="C10" s="151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5.75" x14ac:dyDescent="0.25">
      <c r="B11" s="17" t="s">
        <v>18</v>
      </c>
      <c r="C11" s="18"/>
      <c r="D11" s="136" t="s">
        <v>19</v>
      </c>
      <c r="E11" s="19" t="s">
        <v>20</v>
      </c>
      <c r="F11" s="20" t="s">
        <v>21</v>
      </c>
      <c r="G11" s="21">
        <v>4</v>
      </c>
      <c r="H11" s="21">
        <v>0.375</v>
      </c>
      <c r="I11" s="17" t="s">
        <v>18</v>
      </c>
      <c r="J11" s="22">
        <v>4875</v>
      </c>
      <c r="K11" s="23">
        <f>G11*H11*J11</f>
        <v>7312.5</v>
      </c>
    </row>
    <row r="12" spans="2:11" ht="15.75" x14ac:dyDescent="0.25">
      <c r="B12" s="26" t="s">
        <v>22</v>
      </c>
      <c r="C12" s="27"/>
      <c r="D12" s="137"/>
      <c r="E12" s="16" t="s">
        <v>20</v>
      </c>
      <c r="F12" s="7" t="s">
        <v>21</v>
      </c>
      <c r="G12" s="15">
        <v>4</v>
      </c>
      <c r="H12" s="15">
        <v>0.375</v>
      </c>
      <c r="I12" s="26" t="s">
        <v>22</v>
      </c>
      <c r="J12" s="12">
        <v>6497</v>
      </c>
      <c r="K12" s="5">
        <f>G12*H12*J12</f>
        <v>9745.5</v>
      </c>
    </row>
    <row r="13" spans="2:11" ht="15.75" x14ac:dyDescent="0.25">
      <c r="B13" s="17" t="s">
        <v>23</v>
      </c>
      <c r="C13" s="18"/>
      <c r="D13" s="137"/>
      <c r="E13" s="19" t="s">
        <v>20</v>
      </c>
      <c r="F13" s="20" t="s">
        <v>21</v>
      </c>
      <c r="G13" s="21">
        <v>4</v>
      </c>
      <c r="H13" s="21">
        <v>0.375</v>
      </c>
      <c r="I13" s="17" t="s">
        <v>23</v>
      </c>
      <c r="J13" s="22">
        <v>5375</v>
      </c>
      <c r="K13" s="23">
        <f>G13*H13*J13</f>
        <v>8062.5</v>
      </c>
    </row>
    <row r="14" spans="2:11" ht="15.75" x14ac:dyDescent="0.25">
      <c r="B14" s="26" t="s">
        <v>24</v>
      </c>
      <c r="C14" s="27"/>
      <c r="D14" s="137"/>
      <c r="E14" s="16" t="s">
        <v>20</v>
      </c>
      <c r="F14" s="7" t="s">
        <v>21</v>
      </c>
      <c r="G14" s="15">
        <v>4</v>
      </c>
      <c r="H14" s="15">
        <v>0.375</v>
      </c>
      <c r="I14" s="26" t="s">
        <v>24</v>
      </c>
      <c r="J14" s="12">
        <v>5588</v>
      </c>
      <c r="K14" s="5">
        <f>G14*H14*J14</f>
        <v>8382</v>
      </c>
    </row>
    <row r="15" spans="2:11" ht="15.75" x14ac:dyDescent="0.25">
      <c r="B15" s="17" t="s">
        <v>18</v>
      </c>
      <c r="C15" s="18"/>
      <c r="D15" s="137"/>
      <c r="E15" s="19" t="s">
        <v>25</v>
      </c>
      <c r="F15" s="20" t="s">
        <v>26</v>
      </c>
      <c r="G15" s="21">
        <v>2</v>
      </c>
      <c r="H15" s="21">
        <v>1</v>
      </c>
      <c r="I15" s="17" t="s">
        <v>18</v>
      </c>
      <c r="J15" s="22">
        <v>12188</v>
      </c>
      <c r="K15" s="23">
        <f t="shared" ref="K15:K21" si="0">G15*H15*J15</f>
        <v>24376</v>
      </c>
    </row>
    <row r="16" spans="2:11" ht="15.75" x14ac:dyDescent="0.25">
      <c r="B16" s="26" t="s">
        <v>22</v>
      </c>
      <c r="C16" s="27"/>
      <c r="D16" s="137"/>
      <c r="E16" s="16" t="s">
        <v>25</v>
      </c>
      <c r="F16" s="7" t="s">
        <v>26</v>
      </c>
      <c r="G16" s="15">
        <v>2</v>
      </c>
      <c r="H16" s="15">
        <v>1</v>
      </c>
      <c r="I16" s="26" t="s">
        <v>22</v>
      </c>
      <c r="J16" s="12">
        <v>16243</v>
      </c>
      <c r="K16" s="5">
        <f t="shared" si="0"/>
        <v>32486</v>
      </c>
    </row>
    <row r="17" spans="2:12" ht="15.75" x14ac:dyDescent="0.25">
      <c r="B17" s="17" t="s">
        <v>23</v>
      </c>
      <c r="C17" s="18"/>
      <c r="D17" s="137"/>
      <c r="E17" s="19" t="s">
        <v>25</v>
      </c>
      <c r="F17" s="20" t="s">
        <v>26</v>
      </c>
      <c r="G17" s="21">
        <v>2</v>
      </c>
      <c r="H17" s="21">
        <v>1</v>
      </c>
      <c r="I17" s="17" t="s">
        <v>23</v>
      </c>
      <c r="J17" s="22">
        <v>13438</v>
      </c>
      <c r="K17" s="23">
        <f t="shared" si="0"/>
        <v>26876</v>
      </c>
    </row>
    <row r="18" spans="2:12" ht="15.75" x14ac:dyDescent="0.25">
      <c r="B18" s="17" t="s">
        <v>18</v>
      </c>
      <c r="C18" s="18"/>
      <c r="D18" s="137"/>
      <c r="E18" s="24" t="s">
        <v>27</v>
      </c>
      <c r="F18" s="20" t="s">
        <v>21</v>
      </c>
      <c r="G18" s="21">
        <v>4</v>
      </c>
      <c r="H18" s="21">
        <v>0.375</v>
      </c>
      <c r="I18" s="17" t="s">
        <v>18</v>
      </c>
      <c r="J18" s="22">
        <v>4875</v>
      </c>
      <c r="K18" s="23">
        <f>G18*H18*J18</f>
        <v>7312.5</v>
      </c>
    </row>
    <row r="19" spans="2:12" ht="15.75" x14ac:dyDescent="0.25">
      <c r="B19" s="26" t="s">
        <v>22</v>
      </c>
      <c r="C19" s="27"/>
      <c r="D19" s="137"/>
      <c r="E19" s="6" t="s">
        <v>27</v>
      </c>
      <c r="F19" s="7" t="s">
        <v>21</v>
      </c>
      <c r="G19" s="15">
        <v>4</v>
      </c>
      <c r="H19" s="15">
        <v>0.375</v>
      </c>
      <c r="I19" s="26" t="s">
        <v>22</v>
      </c>
      <c r="J19" s="12">
        <v>6497</v>
      </c>
      <c r="K19" s="5">
        <f t="shared" si="0"/>
        <v>9745.5</v>
      </c>
    </row>
    <row r="20" spans="2:12" ht="15.75" x14ac:dyDescent="0.25">
      <c r="B20" s="17" t="s">
        <v>23</v>
      </c>
      <c r="C20" s="18"/>
      <c r="D20" s="137"/>
      <c r="E20" s="24" t="s">
        <v>27</v>
      </c>
      <c r="F20" s="20" t="s">
        <v>21</v>
      </c>
      <c r="G20" s="21">
        <v>4</v>
      </c>
      <c r="H20" s="21">
        <v>0.375</v>
      </c>
      <c r="I20" s="17" t="s">
        <v>23</v>
      </c>
      <c r="J20" s="22">
        <v>5375</v>
      </c>
      <c r="K20" s="23">
        <f>G20*H20*J20</f>
        <v>8062.5</v>
      </c>
    </row>
    <row r="21" spans="2:12" ht="15.75" x14ac:dyDescent="0.25">
      <c r="B21" s="26" t="s">
        <v>24</v>
      </c>
      <c r="C21" s="27"/>
      <c r="D21" s="137"/>
      <c r="E21" s="6" t="s">
        <v>27</v>
      </c>
      <c r="F21" s="7" t="s">
        <v>21</v>
      </c>
      <c r="G21" s="15">
        <v>0</v>
      </c>
      <c r="H21" s="15">
        <v>0.375</v>
      </c>
      <c r="I21" s="26" t="s">
        <v>24</v>
      </c>
      <c r="J21" s="12">
        <v>5588</v>
      </c>
      <c r="K21" s="5">
        <f t="shared" si="0"/>
        <v>0</v>
      </c>
    </row>
    <row r="22" spans="2:12" ht="15.75" x14ac:dyDescent="0.25">
      <c r="B22" s="138" t="s">
        <v>28</v>
      </c>
      <c r="C22" s="139"/>
      <c r="D22" s="137"/>
      <c r="E22" s="6" t="s">
        <v>29</v>
      </c>
      <c r="F22" s="7">
        <v>30</v>
      </c>
      <c r="G22" s="15">
        <v>15</v>
      </c>
      <c r="H22" s="15">
        <v>1</v>
      </c>
      <c r="I22" s="26" t="s">
        <v>30</v>
      </c>
      <c r="J22" s="12">
        <f>SUM(G33:G42)</f>
        <v>60229</v>
      </c>
      <c r="K22" s="5">
        <f>SUM(G33:G42)</f>
        <v>60229</v>
      </c>
    </row>
    <row r="23" spans="2:12" ht="18.75" x14ac:dyDescent="0.2">
      <c r="B23" s="140" t="s">
        <v>31</v>
      </c>
      <c r="C23" s="141"/>
      <c r="D23" s="141"/>
      <c r="E23" s="141"/>
      <c r="F23" s="142"/>
      <c r="G23" s="8">
        <f>SUM(G11:G22)</f>
        <v>49</v>
      </c>
      <c r="H23" s="9"/>
      <c r="I23" s="13"/>
      <c r="J23" s="8"/>
      <c r="K23" s="10">
        <f>SUM(K11:K22)</f>
        <v>202590</v>
      </c>
      <c r="L23" s="28"/>
    </row>
    <row r="25" spans="2:12" x14ac:dyDescent="0.2">
      <c r="J25" s="149" t="s">
        <v>32</v>
      </c>
      <c r="K25" s="149"/>
      <c r="L25" s="29"/>
    </row>
    <row r="26" spans="2:12" x14ac:dyDescent="0.2">
      <c r="J26" s="45" t="s">
        <v>33</v>
      </c>
      <c r="K26" s="46">
        <f>K23</f>
        <v>202590</v>
      </c>
      <c r="L26" s="29"/>
    </row>
    <row r="27" spans="2:12" x14ac:dyDescent="0.2">
      <c r="J27" s="47" t="s">
        <v>34</v>
      </c>
      <c r="K27" s="48"/>
      <c r="L27" s="29"/>
    </row>
    <row r="28" spans="2:12" x14ac:dyDescent="0.2">
      <c r="J28" s="47" t="s">
        <v>35</v>
      </c>
      <c r="K28" s="49">
        <f>K26-(K26*K27)</f>
        <v>202590</v>
      </c>
      <c r="L28" s="29"/>
    </row>
    <row r="29" spans="2:12" x14ac:dyDescent="0.2">
      <c r="J29" s="47" t="s">
        <v>36</v>
      </c>
      <c r="K29" s="50"/>
      <c r="L29" s="29"/>
    </row>
    <row r="30" spans="2:12" x14ac:dyDescent="0.2">
      <c r="J30" s="45" t="s">
        <v>37</v>
      </c>
      <c r="K30" s="46">
        <f>K28+K29</f>
        <v>202590</v>
      </c>
      <c r="L30" s="29"/>
    </row>
    <row r="31" spans="2:12" x14ac:dyDescent="0.2">
      <c r="J31" s="29"/>
      <c r="K31" s="29"/>
      <c r="L31" s="29"/>
    </row>
    <row r="32" spans="2:12" x14ac:dyDescent="0.2">
      <c r="B32" s="31" t="s">
        <v>38</v>
      </c>
      <c r="C32" s="31" t="s">
        <v>39</v>
      </c>
      <c r="D32" s="31" t="s">
        <v>40</v>
      </c>
      <c r="E32" s="31" t="s">
        <v>41</v>
      </c>
      <c r="F32" s="32" t="s">
        <v>42</v>
      </c>
      <c r="G32" s="43" t="s">
        <v>43</v>
      </c>
      <c r="J32" s="29"/>
      <c r="K32" s="29"/>
      <c r="L32" s="29"/>
    </row>
    <row r="33" spans="2:12" x14ac:dyDescent="0.2">
      <c r="B33" s="33" t="s">
        <v>44</v>
      </c>
      <c r="C33" s="34" t="s">
        <v>45</v>
      </c>
      <c r="D33" s="35" t="s">
        <v>46</v>
      </c>
      <c r="E33" s="36">
        <v>1</v>
      </c>
      <c r="F33" s="37">
        <f>4875</f>
        <v>4875</v>
      </c>
      <c r="G33" s="37">
        <f>E33*F33</f>
        <v>4875</v>
      </c>
      <c r="J33" s="29"/>
      <c r="K33" s="29"/>
      <c r="L33" s="29"/>
    </row>
    <row r="34" spans="2:12" x14ac:dyDescent="0.2">
      <c r="B34" s="33" t="s">
        <v>47</v>
      </c>
      <c r="C34" s="34" t="s">
        <v>45</v>
      </c>
      <c r="D34" s="35" t="s">
        <v>46</v>
      </c>
      <c r="E34" s="36">
        <v>2</v>
      </c>
      <c r="F34" s="37">
        <f>2784</f>
        <v>2784</v>
      </c>
      <c r="G34" s="37">
        <f t="shared" ref="G34:G42" si="1">E34*F34</f>
        <v>5568</v>
      </c>
      <c r="J34" s="29"/>
      <c r="K34" s="29"/>
      <c r="L34" s="29"/>
    </row>
    <row r="35" spans="2:12" x14ac:dyDescent="0.2">
      <c r="B35" s="33" t="s">
        <v>48</v>
      </c>
      <c r="C35" s="34" t="s">
        <v>45</v>
      </c>
      <c r="D35" s="35" t="s">
        <v>46</v>
      </c>
      <c r="E35" s="36">
        <v>3</v>
      </c>
      <c r="F35" s="37">
        <f>2371</f>
        <v>2371</v>
      </c>
      <c r="G35" s="37">
        <f t="shared" si="1"/>
        <v>7113</v>
      </c>
      <c r="J35" s="29"/>
      <c r="K35" s="29"/>
      <c r="L35" s="29"/>
    </row>
    <row r="36" spans="2:12" x14ac:dyDescent="0.2">
      <c r="B36" s="33" t="s">
        <v>49</v>
      </c>
      <c r="C36" s="34" t="s">
        <v>45</v>
      </c>
      <c r="D36" s="35" t="s">
        <v>46</v>
      </c>
      <c r="E36" s="36">
        <v>1</v>
      </c>
      <c r="F36" s="37">
        <f>6497</f>
        <v>6497</v>
      </c>
      <c r="G36" s="37">
        <f t="shared" si="1"/>
        <v>6497</v>
      </c>
      <c r="J36" s="29"/>
      <c r="K36" s="29"/>
      <c r="L36" s="29"/>
    </row>
    <row r="37" spans="2:12" x14ac:dyDescent="0.2">
      <c r="B37" s="33" t="s">
        <v>50</v>
      </c>
      <c r="C37" s="34" t="s">
        <v>45</v>
      </c>
      <c r="D37" s="35" t="s">
        <v>46</v>
      </c>
      <c r="E37" s="36">
        <v>2</v>
      </c>
      <c r="F37" s="37">
        <f>2543</f>
        <v>2543</v>
      </c>
      <c r="G37" s="37">
        <f t="shared" si="1"/>
        <v>5086</v>
      </c>
      <c r="J37" s="29"/>
      <c r="K37" s="29"/>
      <c r="L37" s="29"/>
    </row>
    <row r="38" spans="2:12" x14ac:dyDescent="0.2">
      <c r="B38" s="33" t="s">
        <v>51</v>
      </c>
      <c r="C38" s="34" t="s">
        <v>45</v>
      </c>
      <c r="D38" s="35" t="s">
        <v>46</v>
      </c>
      <c r="E38" s="36">
        <v>1</v>
      </c>
      <c r="F38" s="37">
        <f>5375</f>
        <v>5375</v>
      </c>
      <c r="G38" s="37">
        <f t="shared" si="1"/>
        <v>5375</v>
      </c>
      <c r="J38" s="29"/>
      <c r="K38" s="29"/>
      <c r="L38" s="29"/>
    </row>
    <row r="39" spans="2:12" x14ac:dyDescent="0.2">
      <c r="B39" s="33" t="s">
        <v>52</v>
      </c>
      <c r="C39" s="34" t="s">
        <v>45</v>
      </c>
      <c r="D39" s="35" t="s">
        <v>46</v>
      </c>
      <c r="E39" s="36">
        <v>1</v>
      </c>
      <c r="F39" s="37">
        <f>8496</f>
        <v>8496</v>
      </c>
      <c r="G39" s="37">
        <f t="shared" si="1"/>
        <v>8496</v>
      </c>
      <c r="J39" s="29"/>
      <c r="K39" s="29"/>
      <c r="L39" s="29"/>
    </row>
    <row r="40" spans="2:12" x14ac:dyDescent="0.2">
      <c r="B40" s="33" t="s">
        <v>53</v>
      </c>
      <c r="C40" s="34" t="s">
        <v>45</v>
      </c>
      <c r="D40" s="35" t="s">
        <v>46</v>
      </c>
      <c r="E40" s="36">
        <v>1</v>
      </c>
      <c r="F40" s="37">
        <f>5588</f>
        <v>5588</v>
      </c>
      <c r="G40" s="37">
        <f t="shared" si="1"/>
        <v>5588</v>
      </c>
      <c r="J40" s="30"/>
      <c r="K40" s="30"/>
      <c r="L40" s="30"/>
    </row>
    <row r="41" spans="2:12" x14ac:dyDescent="0.2">
      <c r="B41" s="33" t="s">
        <v>54</v>
      </c>
      <c r="C41" s="34" t="s">
        <v>45</v>
      </c>
      <c r="D41" s="35" t="s">
        <v>46</v>
      </c>
      <c r="E41" s="36">
        <v>1</v>
      </c>
      <c r="F41" s="37">
        <f>7621</f>
        <v>7621</v>
      </c>
      <c r="G41" s="37">
        <f t="shared" si="1"/>
        <v>7621</v>
      </c>
    </row>
    <row r="42" spans="2:12" x14ac:dyDescent="0.2">
      <c r="B42" s="38" t="s">
        <v>55</v>
      </c>
      <c r="C42" s="34" t="s">
        <v>56</v>
      </c>
      <c r="D42" s="35" t="s">
        <v>46</v>
      </c>
      <c r="E42" s="39">
        <v>2</v>
      </c>
      <c r="F42" s="40">
        <f>2005</f>
        <v>2005</v>
      </c>
      <c r="G42" s="37">
        <f t="shared" si="1"/>
        <v>4010</v>
      </c>
    </row>
    <row r="43" spans="2:12" ht="15.75" x14ac:dyDescent="0.2">
      <c r="B43" s="143"/>
      <c r="C43" s="143"/>
      <c r="D43" s="143"/>
      <c r="E43" s="41">
        <f>SUM(E33:E42)</f>
        <v>15</v>
      </c>
      <c r="F43" s="42">
        <f>SUM(F33:F42)</f>
        <v>48155</v>
      </c>
      <c r="G43" s="44">
        <f>SUM(G33:G42)</f>
        <v>60229</v>
      </c>
    </row>
  </sheetData>
  <mergeCells count="11">
    <mergeCell ref="D11:D22"/>
    <mergeCell ref="B22:C22"/>
    <mergeCell ref="B23:F23"/>
    <mergeCell ref="B43:D43"/>
    <mergeCell ref="C2:D2"/>
    <mergeCell ref="C3:D3"/>
    <mergeCell ref="C4:D4"/>
    <mergeCell ref="C5:D5"/>
    <mergeCell ref="B9:K9"/>
    <mergeCell ref="J25:K25"/>
    <mergeCell ref="B10:C10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B1:N33"/>
  <sheetViews>
    <sheetView topLeftCell="E1" zoomScale="91" zoomScaleNormal="91" workbookViewId="0">
      <selection activeCell="K20" sqref="K20"/>
    </sheetView>
  </sheetViews>
  <sheetFormatPr defaultRowHeight="12.75" x14ac:dyDescent="0.2"/>
  <cols>
    <col min="1" max="1" width="3.5703125" style="25" customWidth="1"/>
    <col min="2" max="2" width="23.28515625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4.5703125" style="25" customWidth="1"/>
    <col min="9" max="9" width="24.42578125" style="25" bestFit="1" customWidth="1"/>
    <col min="10" max="10" width="20.85546875" style="25" customWidth="1"/>
    <col min="11" max="11" width="21.7109375" style="25" customWidth="1"/>
    <col min="12" max="12" width="23.28515625" style="25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20.100000000000001" customHeight="1" x14ac:dyDescent="0.2">
      <c r="B2" s="133" t="s">
        <v>0</v>
      </c>
      <c r="C2" s="152" t="s">
        <v>57</v>
      </c>
      <c r="D2" s="152"/>
    </row>
    <row r="3" spans="2:13" ht="20.100000000000001" customHeight="1" x14ac:dyDescent="0.2">
      <c r="B3" s="133" t="s">
        <v>2</v>
      </c>
      <c r="C3" s="152" t="s">
        <v>58</v>
      </c>
      <c r="D3" s="152"/>
    </row>
    <row r="4" spans="2:13" ht="20.100000000000001" customHeight="1" x14ac:dyDescent="0.2">
      <c r="B4" s="133" t="s">
        <v>4</v>
      </c>
      <c r="C4" s="153" t="s">
        <v>59</v>
      </c>
      <c r="D4" s="154"/>
    </row>
    <row r="5" spans="2:13" ht="20.100000000000001" customHeight="1" x14ac:dyDescent="0.2">
      <c r="B5" s="133" t="s">
        <v>6</v>
      </c>
      <c r="C5" s="155" t="s">
        <v>114</v>
      </c>
      <c r="D5" s="155"/>
    </row>
    <row r="6" spans="2:13" ht="20.100000000000001" customHeight="1" x14ac:dyDescent="0.2"/>
    <row r="8" spans="2:13" ht="18.75" x14ac:dyDescent="0.2">
      <c r="J8" s="167"/>
      <c r="K8" s="167"/>
    </row>
    <row r="9" spans="2:13" ht="21" x14ac:dyDescent="0.2">
      <c r="B9" s="160" t="s">
        <v>60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26"/>
    </row>
    <row r="10" spans="2:13" ht="25.5" x14ac:dyDescent="0.2">
      <c r="B10" s="150" t="s">
        <v>61</v>
      </c>
      <c r="C10" s="151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  <c r="L10" s="2" t="s">
        <v>62</v>
      </c>
      <c r="M10" s="127" t="s">
        <v>117</v>
      </c>
    </row>
    <row r="11" spans="2:13" ht="18" customHeight="1" x14ac:dyDescent="0.2">
      <c r="B11" s="158" t="s">
        <v>63</v>
      </c>
      <c r="C11" s="159"/>
      <c r="D11" s="168">
        <v>46174</v>
      </c>
      <c r="E11" s="51" t="s">
        <v>64</v>
      </c>
      <c r="F11" s="52" t="s">
        <v>21</v>
      </c>
      <c r="G11" s="64">
        <v>80</v>
      </c>
      <c r="H11" s="69">
        <v>0.25</v>
      </c>
      <c r="I11" s="63" t="s">
        <v>65</v>
      </c>
      <c r="J11" s="54">
        <v>15514.83</v>
      </c>
      <c r="K11" s="53">
        <f>J11*H11*G11</f>
        <v>310296.59999999998</v>
      </c>
      <c r="L11" s="53"/>
      <c r="M11" s="128"/>
    </row>
    <row r="12" spans="2:13" ht="15.75" x14ac:dyDescent="0.2">
      <c r="B12" s="158" t="s">
        <v>66</v>
      </c>
      <c r="C12" s="159"/>
      <c r="D12" s="169"/>
      <c r="E12" s="51" t="s">
        <v>116</v>
      </c>
      <c r="F12" s="52" t="s">
        <v>21</v>
      </c>
      <c r="G12" s="65">
        <v>4</v>
      </c>
      <c r="H12" s="69">
        <v>0.4</v>
      </c>
      <c r="I12" s="63" t="s">
        <v>68</v>
      </c>
      <c r="J12" s="54">
        <v>6506</v>
      </c>
      <c r="K12" s="53">
        <f>J12*H12*G12</f>
        <v>10409.6</v>
      </c>
      <c r="L12" s="53"/>
      <c r="M12" s="128"/>
    </row>
    <row r="13" spans="2:13" ht="15.75" x14ac:dyDescent="0.2">
      <c r="B13" s="162" t="s">
        <v>69</v>
      </c>
      <c r="C13" s="163"/>
      <c r="D13" s="169"/>
      <c r="E13" s="57" t="s">
        <v>70</v>
      </c>
      <c r="F13" s="62" t="s">
        <v>26</v>
      </c>
      <c r="G13" s="66">
        <f>1*4</f>
        <v>4</v>
      </c>
      <c r="H13" s="70">
        <v>1.3</v>
      </c>
      <c r="I13" s="63" t="s">
        <v>68</v>
      </c>
      <c r="J13" s="59">
        <v>16265</v>
      </c>
      <c r="K13" s="58">
        <f>G13*H13*J13</f>
        <v>84578</v>
      </c>
      <c r="L13" s="58">
        <f>K13*20%</f>
        <v>16915.600000000002</v>
      </c>
      <c r="M13" s="128">
        <f>(K13-K13*K17)*5%</f>
        <v>1057.2250000000001</v>
      </c>
    </row>
    <row r="14" spans="2:13" ht="15.75" x14ac:dyDescent="0.2">
      <c r="B14" s="162" t="s">
        <v>71</v>
      </c>
      <c r="C14" s="163"/>
      <c r="D14" s="169"/>
      <c r="E14" s="57" t="s">
        <v>72</v>
      </c>
      <c r="F14" s="62" t="s">
        <v>21</v>
      </c>
      <c r="G14" s="66">
        <f>2*4</f>
        <v>8</v>
      </c>
      <c r="H14" s="66">
        <v>0.375</v>
      </c>
      <c r="I14" s="63" t="s">
        <v>68</v>
      </c>
      <c r="J14" s="60">
        <v>6506</v>
      </c>
      <c r="K14" s="58">
        <f>G14*H14*J14</f>
        <v>19518</v>
      </c>
      <c r="L14" s="58"/>
      <c r="M14" s="128"/>
    </row>
    <row r="15" spans="2:13" ht="15.75" x14ac:dyDescent="0.2">
      <c r="B15" s="158" t="s">
        <v>73</v>
      </c>
      <c r="C15" s="159"/>
      <c r="D15" s="169"/>
      <c r="E15" s="51" t="s">
        <v>74</v>
      </c>
      <c r="F15" s="52" t="s">
        <v>46</v>
      </c>
      <c r="G15" s="64">
        <v>60</v>
      </c>
      <c r="H15" s="71">
        <v>1</v>
      </c>
      <c r="I15" s="63" t="s">
        <v>65</v>
      </c>
      <c r="J15" s="54">
        <v>15514.83</v>
      </c>
      <c r="K15" s="53">
        <f>J15*H15*G15</f>
        <v>930889.8</v>
      </c>
      <c r="L15" s="53"/>
      <c r="M15" s="128"/>
    </row>
    <row r="16" spans="2:13" ht="18.75" x14ac:dyDescent="0.2">
      <c r="B16" s="164" t="s">
        <v>31</v>
      </c>
      <c r="C16" s="165"/>
      <c r="D16" s="165"/>
      <c r="E16" s="165"/>
      <c r="F16" s="166"/>
      <c r="G16" s="56">
        <f>SUM(G11:G15)</f>
        <v>156</v>
      </c>
      <c r="H16" s="61"/>
      <c r="I16" s="55"/>
      <c r="J16" s="67"/>
      <c r="K16" s="68">
        <f>SUM(K11:K15)</f>
        <v>1355692</v>
      </c>
      <c r="L16" s="68">
        <f>L13</f>
        <v>16915.600000000002</v>
      </c>
      <c r="M16" s="129">
        <f>SUM(M11:M15)</f>
        <v>1057.2250000000001</v>
      </c>
    </row>
    <row r="17" spans="2:14" ht="26.25" customHeight="1" x14ac:dyDescent="0.2">
      <c r="J17" s="72" t="s">
        <v>118</v>
      </c>
      <c r="K17" s="75">
        <v>0.75</v>
      </c>
      <c r="L17" s="80" t="s">
        <v>76</v>
      </c>
    </row>
    <row r="18" spans="2:14" ht="21.75" customHeight="1" x14ac:dyDescent="0.2">
      <c r="B18" s="131" t="s">
        <v>119</v>
      </c>
      <c r="J18" s="74" t="s">
        <v>77</v>
      </c>
      <c r="K18" s="76">
        <f>K16-(K16*K17)</f>
        <v>338923</v>
      </c>
      <c r="L18" s="77"/>
    </row>
    <row r="19" spans="2:14" ht="20.25" customHeight="1" x14ac:dyDescent="0.2">
      <c r="J19" s="124" t="s">
        <v>120</v>
      </c>
      <c r="K19" s="125">
        <f>K18+N27</f>
        <v>347133</v>
      </c>
      <c r="L19" s="29"/>
      <c r="M19" s="29"/>
    </row>
    <row r="20" spans="2:14" ht="20.25" customHeight="1" x14ac:dyDescent="0.2">
      <c r="B20" s="156" t="s">
        <v>83</v>
      </c>
      <c r="C20" s="157"/>
      <c r="D20" s="157"/>
      <c r="E20" s="157"/>
      <c r="F20" s="157"/>
      <c r="G20" s="157"/>
      <c r="M20" s="29"/>
    </row>
    <row r="21" spans="2:14" ht="21.75" customHeight="1" x14ac:dyDescent="0.2">
      <c r="B21" s="25" t="s">
        <v>78</v>
      </c>
      <c r="M21" s="29"/>
    </row>
    <row r="22" spans="2:14" ht="16.5" customHeight="1" thickBot="1" x14ac:dyDescent="0.25">
      <c r="B22" s="130"/>
      <c r="M22" s="29"/>
    </row>
    <row r="23" spans="2:14" ht="27.75" customHeight="1" x14ac:dyDescent="0.2">
      <c r="B23" s="81"/>
      <c r="C23" s="82" t="s">
        <v>84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3"/>
    </row>
    <row r="24" spans="2:14" ht="26.25" thickBot="1" x14ac:dyDescent="0.25">
      <c r="B24" s="84" t="s">
        <v>61</v>
      </c>
      <c r="C24" s="85" t="s">
        <v>85</v>
      </c>
      <c r="D24" s="86" t="s">
        <v>86</v>
      </c>
      <c r="E24" s="85" t="s">
        <v>87</v>
      </c>
      <c r="F24" s="87" t="s">
        <v>88</v>
      </c>
      <c r="G24" s="88"/>
      <c r="H24" s="85" t="s">
        <v>89</v>
      </c>
      <c r="I24" s="85" t="s">
        <v>90</v>
      </c>
      <c r="J24" s="87" t="s">
        <v>91</v>
      </c>
      <c r="K24" s="88"/>
      <c r="L24" s="85" t="s">
        <v>92</v>
      </c>
      <c r="M24" s="85" t="s">
        <v>93</v>
      </c>
      <c r="N24" s="89" t="s">
        <v>94</v>
      </c>
    </row>
    <row r="25" spans="2:14" ht="24" x14ac:dyDescent="0.2">
      <c r="B25" s="90" t="s">
        <v>95</v>
      </c>
      <c r="C25" s="91" t="s">
        <v>96</v>
      </c>
      <c r="D25" s="91" t="s">
        <v>97</v>
      </c>
      <c r="E25" s="92" t="s">
        <v>98</v>
      </c>
      <c r="F25" s="93">
        <v>3</v>
      </c>
      <c r="G25" s="93" t="s">
        <v>99</v>
      </c>
      <c r="H25" s="94">
        <v>40000</v>
      </c>
      <c r="I25" s="95" t="s">
        <v>100</v>
      </c>
      <c r="J25" s="96">
        <v>21</v>
      </c>
      <c r="K25" s="91" t="s">
        <v>101</v>
      </c>
      <c r="L25" s="96">
        <v>840</v>
      </c>
      <c r="M25" s="96"/>
      <c r="N25" s="97">
        <v>840</v>
      </c>
    </row>
    <row r="26" spans="2:14" ht="39" thickBot="1" x14ac:dyDescent="0.25">
      <c r="B26" s="98" t="s">
        <v>102</v>
      </c>
      <c r="C26" s="99" t="s">
        <v>103</v>
      </c>
      <c r="D26" s="99" t="s">
        <v>104</v>
      </c>
      <c r="E26" s="100" t="s">
        <v>105</v>
      </c>
      <c r="F26" s="101">
        <v>1</v>
      </c>
      <c r="G26" s="99" t="s">
        <v>106</v>
      </c>
      <c r="H26" s="102">
        <v>200000</v>
      </c>
      <c r="I26" s="103" t="s">
        <v>107</v>
      </c>
      <c r="J26" s="104">
        <v>32000</v>
      </c>
      <c r="K26" s="99" t="s">
        <v>108</v>
      </c>
      <c r="L26" s="104">
        <v>32000</v>
      </c>
      <c r="M26" s="105"/>
      <c r="N26" s="105">
        <v>32000</v>
      </c>
    </row>
    <row r="27" spans="2:14" ht="18.75" x14ac:dyDescent="0.2">
      <c r="B27" s="106" t="s">
        <v>109</v>
      </c>
      <c r="C27" s="107"/>
      <c r="D27" s="108"/>
      <c r="E27" s="107"/>
      <c r="F27" s="109"/>
      <c r="G27" s="108"/>
      <c r="H27" s="119">
        <v>240000</v>
      </c>
      <c r="I27" s="110"/>
      <c r="J27" s="108"/>
      <c r="K27" s="110"/>
      <c r="L27" s="121">
        <v>32840</v>
      </c>
      <c r="M27" s="111">
        <v>0.75</v>
      </c>
      <c r="N27" s="122">
        <v>8210</v>
      </c>
    </row>
    <row r="28" spans="2:14" ht="19.5" thickBot="1" x14ac:dyDescent="0.25">
      <c r="B28" s="132" t="s">
        <v>110</v>
      </c>
      <c r="C28" s="112"/>
      <c r="D28" s="112"/>
      <c r="E28" s="113"/>
      <c r="F28" s="114"/>
      <c r="G28" s="115"/>
      <c r="H28" s="120" t="s">
        <v>111</v>
      </c>
      <c r="I28" s="116"/>
      <c r="J28" s="115"/>
      <c r="K28" s="117"/>
      <c r="L28" s="120" t="s">
        <v>112</v>
      </c>
      <c r="M28" s="118"/>
      <c r="N28" s="123" t="s">
        <v>113</v>
      </c>
    </row>
    <row r="33" spans="2:2" ht="15.75" x14ac:dyDescent="0.25">
      <c r="B33" s="172" t="s">
        <v>121</v>
      </c>
    </row>
  </sheetData>
  <mergeCells count="15">
    <mergeCell ref="C2:D2"/>
    <mergeCell ref="C3:D3"/>
    <mergeCell ref="C4:D4"/>
    <mergeCell ref="C5:D5"/>
    <mergeCell ref="B20:G20"/>
    <mergeCell ref="B15:C15"/>
    <mergeCell ref="B9:L9"/>
    <mergeCell ref="B13:C13"/>
    <mergeCell ref="B12:C12"/>
    <mergeCell ref="B16:F16"/>
    <mergeCell ref="B14:C14"/>
    <mergeCell ref="B10:C10"/>
    <mergeCell ref="B11:C11"/>
    <mergeCell ref="J8:K8"/>
    <mergeCell ref="D11:D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60"/>
  <sheetViews>
    <sheetView topLeftCell="E1" workbookViewId="0">
      <selection activeCell="K18" sqref="K18"/>
    </sheetView>
  </sheetViews>
  <sheetFormatPr defaultRowHeight="12.75" x14ac:dyDescent="0.2"/>
  <cols>
    <col min="1" max="1" width="3.5703125" style="25" customWidth="1"/>
    <col min="2" max="2" width="17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0.85546875" style="25" bestFit="1" customWidth="1"/>
    <col min="9" max="9" width="24.42578125" style="25" bestFit="1" customWidth="1"/>
    <col min="10" max="10" width="20.85546875" style="25" customWidth="1"/>
    <col min="11" max="11" width="19.42578125" style="25" customWidth="1"/>
    <col min="12" max="12" width="21" style="25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20.100000000000001" customHeight="1" x14ac:dyDescent="0.2">
      <c r="B2" s="11" t="s">
        <v>0</v>
      </c>
      <c r="C2" s="170" t="s">
        <v>57</v>
      </c>
      <c r="D2" s="170"/>
    </row>
    <row r="3" spans="2:13" ht="20.100000000000001" customHeight="1" x14ac:dyDescent="0.2">
      <c r="B3" s="11" t="s">
        <v>2</v>
      </c>
      <c r="C3" s="170" t="s">
        <v>58</v>
      </c>
      <c r="D3" s="170"/>
    </row>
    <row r="4" spans="2:13" ht="20.100000000000001" customHeight="1" x14ac:dyDescent="0.2">
      <c r="B4" s="11" t="s">
        <v>4</v>
      </c>
      <c r="C4" s="145" t="s">
        <v>59</v>
      </c>
      <c r="D4" s="146"/>
    </row>
    <row r="5" spans="2:13" ht="20.100000000000001" customHeight="1" x14ac:dyDescent="0.2">
      <c r="B5" s="11" t="s">
        <v>6</v>
      </c>
      <c r="C5" s="171" t="s">
        <v>114</v>
      </c>
      <c r="D5" s="171"/>
    </row>
    <row r="6" spans="2:13" ht="20.100000000000001" customHeight="1" x14ac:dyDescent="0.2"/>
    <row r="8" spans="2:13" ht="18.75" x14ac:dyDescent="0.2">
      <c r="J8" s="167"/>
      <c r="K8" s="167"/>
    </row>
    <row r="9" spans="2:13" ht="21" x14ac:dyDescent="0.2">
      <c r="B9" s="160" t="s">
        <v>60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26"/>
    </row>
    <row r="10" spans="2:13" ht="25.5" x14ac:dyDescent="0.2">
      <c r="B10" s="150" t="s">
        <v>61</v>
      </c>
      <c r="C10" s="151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  <c r="L10" s="2" t="s">
        <v>79</v>
      </c>
      <c r="M10" s="127" t="s">
        <v>117</v>
      </c>
    </row>
    <row r="11" spans="2:13" ht="18" customHeight="1" x14ac:dyDescent="0.2">
      <c r="B11" s="158" t="s">
        <v>63</v>
      </c>
      <c r="C11" s="159"/>
      <c r="D11" s="168">
        <v>46174</v>
      </c>
      <c r="E11" s="51" t="s">
        <v>64</v>
      </c>
      <c r="F11" s="52" t="s">
        <v>21</v>
      </c>
      <c r="G11" s="64">
        <v>50</v>
      </c>
      <c r="H11" s="69">
        <v>0.25</v>
      </c>
      <c r="I11" s="63" t="s">
        <v>80</v>
      </c>
      <c r="J11" s="54">
        <v>15514.83</v>
      </c>
      <c r="K11" s="53">
        <f>J11*H11*G11</f>
        <v>193935.375</v>
      </c>
      <c r="L11" s="53"/>
      <c r="M11" s="128"/>
    </row>
    <row r="12" spans="2:13" ht="15.75" x14ac:dyDescent="0.2">
      <c r="B12" s="158" t="s">
        <v>66</v>
      </c>
      <c r="C12" s="159"/>
      <c r="D12" s="169"/>
      <c r="E12" s="51" t="s">
        <v>116</v>
      </c>
      <c r="F12" s="52" t="s">
        <v>21</v>
      </c>
      <c r="G12" s="65">
        <v>2</v>
      </c>
      <c r="H12" s="65">
        <v>0.4</v>
      </c>
      <c r="I12" s="63" t="s">
        <v>68</v>
      </c>
      <c r="J12" s="54">
        <v>6506</v>
      </c>
      <c r="K12" s="53">
        <f>J12*H12*G12</f>
        <v>5204.8</v>
      </c>
      <c r="L12" s="53"/>
      <c r="M12" s="128"/>
    </row>
    <row r="13" spans="2:13" ht="15.75" x14ac:dyDescent="0.2">
      <c r="B13" s="162" t="s">
        <v>69</v>
      </c>
      <c r="C13" s="163"/>
      <c r="D13" s="169"/>
      <c r="E13" s="57" t="s">
        <v>70</v>
      </c>
      <c r="F13" s="62" t="s">
        <v>26</v>
      </c>
      <c r="G13" s="66">
        <v>2</v>
      </c>
      <c r="H13" s="66">
        <v>1.3</v>
      </c>
      <c r="I13" s="63" t="s">
        <v>68</v>
      </c>
      <c r="J13" s="59">
        <v>16265</v>
      </c>
      <c r="K13" s="58">
        <f>G13*H13*J13</f>
        <v>42289</v>
      </c>
      <c r="L13" s="58">
        <f>K13*20%</f>
        <v>8457.8000000000011</v>
      </c>
      <c r="M13" s="128">
        <f>(K13-K13*K17)*5%</f>
        <v>634.33500000000004</v>
      </c>
    </row>
    <row r="14" spans="2:13" ht="15.75" x14ac:dyDescent="0.2">
      <c r="B14" s="162" t="s">
        <v>71</v>
      </c>
      <c r="C14" s="163"/>
      <c r="D14" s="169"/>
      <c r="E14" s="57" t="s">
        <v>72</v>
      </c>
      <c r="F14" s="62" t="s">
        <v>21</v>
      </c>
      <c r="G14" s="66">
        <f>2*4</f>
        <v>8</v>
      </c>
      <c r="H14" s="66">
        <v>0.375</v>
      </c>
      <c r="I14" s="63" t="s">
        <v>68</v>
      </c>
      <c r="J14" s="60">
        <v>6506</v>
      </c>
      <c r="K14" s="58">
        <f>G14*H14*J14</f>
        <v>19518</v>
      </c>
      <c r="L14" s="58"/>
      <c r="M14" s="128"/>
    </row>
    <row r="15" spans="2:13" ht="15.75" x14ac:dyDescent="0.2">
      <c r="B15" s="158" t="s">
        <v>73</v>
      </c>
      <c r="C15" s="159"/>
      <c r="D15" s="169"/>
      <c r="E15" s="51" t="s">
        <v>80</v>
      </c>
      <c r="F15" s="52" t="s">
        <v>46</v>
      </c>
      <c r="G15" s="64">
        <v>25</v>
      </c>
      <c r="H15" s="65">
        <v>1</v>
      </c>
      <c r="I15" s="63" t="s">
        <v>80</v>
      </c>
      <c r="J15" s="54">
        <v>15514.83</v>
      </c>
      <c r="K15" s="53">
        <f>J15*H15*G15</f>
        <v>387870.75</v>
      </c>
      <c r="L15" s="53"/>
      <c r="M15" s="128"/>
    </row>
    <row r="16" spans="2:13" ht="18.75" x14ac:dyDescent="0.2">
      <c r="B16" s="164" t="s">
        <v>31</v>
      </c>
      <c r="C16" s="165"/>
      <c r="D16" s="165"/>
      <c r="E16" s="165"/>
      <c r="F16" s="166"/>
      <c r="G16" s="56">
        <f>SUM(G11:G15)</f>
        <v>87</v>
      </c>
      <c r="H16" s="61"/>
      <c r="I16" s="55"/>
      <c r="J16" s="67"/>
      <c r="K16" s="79">
        <f>SUM(K11:K15)</f>
        <v>648817.92500000005</v>
      </c>
      <c r="L16" s="79">
        <f>L13</f>
        <v>8457.8000000000011</v>
      </c>
      <c r="M16" s="129">
        <f>SUM(M11:M15)</f>
        <v>634.33500000000004</v>
      </c>
    </row>
    <row r="17" spans="2:12" ht="18.75" x14ac:dyDescent="0.2">
      <c r="J17" s="72" t="s">
        <v>75</v>
      </c>
      <c r="K17" s="75">
        <v>0.7</v>
      </c>
      <c r="L17" s="78" t="s">
        <v>76</v>
      </c>
    </row>
    <row r="18" spans="2:12" ht="22.5" customHeight="1" x14ac:dyDescent="0.2">
      <c r="J18" s="73" t="s">
        <v>77</v>
      </c>
      <c r="K18" s="76">
        <f>K16-(K16*K17)</f>
        <v>194645.37750000006</v>
      </c>
      <c r="L18" s="134">
        <f>L16-L16*K17</f>
        <v>2537.3400000000011</v>
      </c>
    </row>
    <row r="19" spans="2:12" x14ac:dyDescent="0.2">
      <c r="L19" s="29"/>
    </row>
    <row r="20" spans="2:12" x14ac:dyDescent="0.2">
      <c r="L20" s="29"/>
    </row>
    <row r="21" spans="2:12" x14ac:dyDescent="0.2">
      <c r="L21" s="29"/>
    </row>
    <row r="22" spans="2:12" hidden="1" x14ac:dyDescent="0.2">
      <c r="B22" s="31" t="s">
        <v>38</v>
      </c>
      <c r="C22" s="31" t="s">
        <v>39</v>
      </c>
      <c r="D22" s="31" t="s">
        <v>40</v>
      </c>
      <c r="E22" s="31" t="s">
        <v>41</v>
      </c>
      <c r="F22" s="32" t="s">
        <v>42</v>
      </c>
      <c r="G22" s="43" t="s">
        <v>43</v>
      </c>
      <c r="H22" s="14"/>
      <c r="I22" s="14"/>
      <c r="L22" s="29"/>
    </row>
    <row r="23" spans="2:12" hidden="1" x14ac:dyDescent="0.2">
      <c r="B23" s="33" t="s">
        <v>44</v>
      </c>
      <c r="C23" s="34" t="s">
        <v>45</v>
      </c>
      <c r="D23" s="35" t="s">
        <v>46</v>
      </c>
      <c r="E23" s="36"/>
      <c r="F23" s="37">
        <f>4875</f>
        <v>4875</v>
      </c>
      <c r="G23" s="37">
        <f>E23*F23</f>
        <v>0</v>
      </c>
      <c r="H23" s="14"/>
      <c r="I23" s="14"/>
      <c r="L23" s="29"/>
    </row>
    <row r="24" spans="2:12" hidden="1" x14ac:dyDescent="0.2">
      <c r="B24" s="33" t="s">
        <v>47</v>
      </c>
      <c r="C24" s="34" t="s">
        <v>45</v>
      </c>
      <c r="D24" s="35" t="s">
        <v>46</v>
      </c>
      <c r="E24" s="36"/>
      <c r="F24" s="37">
        <f>2784</f>
        <v>2784</v>
      </c>
      <c r="G24" s="37">
        <f t="shared" ref="G24:G33" si="0">E24*F24</f>
        <v>0</v>
      </c>
      <c r="H24" s="14"/>
      <c r="I24" s="14"/>
      <c r="L24" s="29"/>
    </row>
    <row r="25" spans="2:12" hidden="1" x14ac:dyDescent="0.2">
      <c r="B25" s="33" t="s">
        <v>48</v>
      </c>
      <c r="C25" s="34" t="s">
        <v>45</v>
      </c>
      <c r="D25" s="35" t="s">
        <v>46</v>
      </c>
      <c r="E25" s="36"/>
      <c r="F25" s="37">
        <f>2371</f>
        <v>2371</v>
      </c>
      <c r="G25" s="37">
        <f t="shared" si="0"/>
        <v>0</v>
      </c>
      <c r="H25" s="14"/>
      <c r="I25" s="14"/>
      <c r="L25" s="29"/>
    </row>
    <row r="26" spans="2:12" hidden="1" x14ac:dyDescent="0.2">
      <c r="B26" s="33" t="s">
        <v>49</v>
      </c>
      <c r="C26" s="34" t="s">
        <v>45</v>
      </c>
      <c r="D26" s="35" t="s">
        <v>46</v>
      </c>
      <c r="E26" s="36"/>
      <c r="F26" s="37">
        <f>6497</f>
        <v>6497</v>
      </c>
      <c r="G26" s="37">
        <f t="shared" si="0"/>
        <v>0</v>
      </c>
      <c r="H26" s="14"/>
      <c r="I26" s="14"/>
      <c r="L26" s="29"/>
    </row>
    <row r="27" spans="2:12" hidden="1" x14ac:dyDescent="0.2">
      <c r="B27" s="33" t="s">
        <v>50</v>
      </c>
      <c r="C27" s="34" t="s">
        <v>45</v>
      </c>
      <c r="D27" s="35" t="s">
        <v>46</v>
      </c>
      <c r="E27" s="36"/>
      <c r="F27" s="37">
        <f>2543</f>
        <v>2543</v>
      </c>
      <c r="G27" s="37">
        <f t="shared" si="0"/>
        <v>0</v>
      </c>
      <c r="H27" s="14"/>
      <c r="I27" s="14"/>
      <c r="L27" s="29"/>
    </row>
    <row r="28" spans="2:12" hidden="1" x14ac:dyDescent="0.2">
      <c r="B28" s="33" t="s">
        <v>81</v>
      </c>
      <c r="C28" s="34" t="s">
        <v>45</v>
      </c>
      <c r="D28" s="35" t="s">
        <v>46</v>
      </c>
      <c r="E28" s="36"/>
      <c r="F28" s="37">
        <f>2543</f>
        <v>2543</v>
      </c>
      <c r="G28" s="37">
        <f>E28*F28</f>
        <v>0</v>
      </c>
      <c r="H28" s="14"/>
      <c r="I28" s="14"/>
      <c r="L28" s="29"/>
    </row>
    <row r="29" spans="2:12" hidden="1" x14ac:dyDescent="0.2">
      <c r="B29" s="33" t="s">
        <v>51</v>
      </c>
      <c r="C29" s="34" t="s">
        <v>45</v>
      </c>
      <c r="D29" s="35" t="s">
        <v>46</v>
      </c>
      <c r="E29" s="36"/>
      <c r="F29" s="37">
        <f>5375</f>
        <v>5375</v>
      </c>
      <c r="G29" s="37">
        <f t="shared" si="0"/>
        <v>0</v>
      </c>
      <c r="H29" s="14"/>
      <c r="I29" s="14"/>
      <c r="L29" s="29"/>
    </row>
    <row r="30" spans="2:12" hidden="1" x14ac:dyDescent="0.2">
      <c r="B30" s="33" t="s">
        <v>52</v>
      </c>
      <c r="C30" s="34" t="s">
        <v>45</v>
      </c>
      <c r="D30" s="35" t="s">
        <v>46</v>
      </c>
      <c r="E30" s="36"/>
      <c r="F30" s="37">
        <f>8496</f>
        <v>8496</v>
      </c>
      <c r="G30" s="37">
        <f t="shared" si="0"/>
        <v>0</v>
      </c>
      <c r="H30" s="14"/>
      <c r="I30" s="14"/>
      <c r="L30" s="29"/>
    </row>
    <row r="31" spans="2:12" hidden="1" x14ac:dyDescent="0.2">
      <c r="B31" s="33" t="s">
        <v>53</v>
      </c>
      <c r="C31" s="34" t="s">
        <v>45</v>
      </c>
      <c r="D31" s="35" t="s">
        <v>46</v>
      </c>
      <c r="E31" s="36"/>
      <c r="F31" s="37">
        <f>5588</f>
        <v>5588</v>
      </c>
      <c r="G31" s="37">
        <f t="shared" si="0"/>
        <v>0</v>
      </c>
      <c r="H31" s="14"/>
      <c r="I31" s="14"/>
      <c r="L31" s="30"/>
    </row>
    <row r="32" spans="2:12" hidden="1" x14ac:dyDescent="0.2">
      <c r="B32" s="33" t="s">
        <v>54</v>
      </c>
      <c r="C32" s="34" t="s">
        <v>45</v>
      </c>
      <c r="D32" s="35" t="s">
        <v>46</v>
      </c>
      <c r="E32" s="36"/>
      <c r="F32" s="37">
        <f>7621</f>
        <v>7621</v>
      </c>
      <c r="G32" s="37">
        <f t="shared" si="0"/>
        <v>0</v>
      </c>
      <c r="H32" s="14"/>
      <c r="I32" s="14"/>
    </row>
    <row r="33" spans="2:9" hidden="1" x14ac:dyDescent="0.2">
      <c r="B33" s="38" t="s">
        <v>55</v>
      </c>
      <c r="C33" s="34" t="s">
        <v>56</v>
      </c>
      <c r="D33" s="35" t="s">
        <v>46</v>
      </c>
      <c r="E33" s="39"/>
      <c r="F33" s="40">
        <f>2005</f>
        <v>2005</v>
      </c>
      <c r="G33" s="37">
        <f t="shared" si="0"/>
        <v>0</v>
      </c>
      <c r="H33" s="14"/>
      <c r="I33" s="14"/>
    </row>
    <row r="34" spans="2:9" ht="15.75" hidden="1" x14ac:dyDescent="0.2">
      <c r="B34" s="143"/>
      <c r="C34" s="143"/>
      <c r="D34" s="143"/>
      <c r="E34" s="41">
        <f>SUM(E23:E33)</f>
        <v>0</v>
      </c>
      <c r="F34" s="42">
        <f>SUM(F23:F33)</f>
        <v>50698</v>
      </c>
      <c r="G34" s="44">
        <f>SUM(G23:G33)</f>
        <v>0</v>
      </c>
      <c r="H34" s="14"/>
      <c r="I34" s="14"/>
    </row>
    <row r="36" spans="2:9" ht="15" customHeight="1" x14ac:dyDescent="0.2"/>
    <row r="37" spans="2:9" ht="17.25" customHeight="1" x14ac:dyDescent="0.2">
      <c r="B37" s="156" t="s">
        <v>115</v>
      </c>
      <c r="C37" s="157"/>
      <c r="D37" s="157"/>
      <c r="E37" s="157"/>
      <c r="F37" s="157"/>
      <c r="G37" s="157"/>
    </row>
    <row r="38" spans="2:9" ht="21.75" customHeight="1" x14ac:dyDescent="0.2">
      <c r="B38" s="156" t="s">
        <v>78</v>
      </c>
      <c r="C38" s="156"/>
      <c r="D38" s="156"/>
      <c r="E38" s="156"/>
      <c r="F38" s="156"/>
    </row>
    <row r="39" spans="2:9" ht="15.75" x14ac:dyDescent="0.25">
      <c r="B39" s="172" t="s">
        <v>121</v>
      </c>
    </row>
    <row r="40" spans="2:9" x14ac:dyDescent="0.2">
      <c r="B40" s="135"/>
      <c r="C40" s="135"/>
      <c r="D40" s="135"/>
      <c r="E40" s="135"/>
      <c r="F40" s="135"/>
      <c r="G40" s="135"/>
      <c r="H40" s="135"/>
      <c r="I40" s="135"/>
    </row>
    <row r="41" spans="2:9" x14ac:dyDescent="0.2">
      <c r="B41" s="135"/>
      <c r="C41" s="135"/>
      <c r="D41" s="135"/>
      <c r="E41" s="135"/>
      <c r="F41" s="135"/>
      <c r="G41" s="135"/>
      <c r="H41" s="135"/>
      <c r="I41" s="135"/>
    </row>
    <row r="42" spans="2:9" x14ac:dyDescent="0.2">
      <c r="B42" s="135"/>
      <c r="C42" s="135"/>
      <c r="D42" s="135"/>
      <c r="E42" s="135"/>
      <c r="F42" s="135"/>
      <c r="G42" s="135"/>
      <c r="H42" s="135"/>
      <c r="I42" s="135"/>
    </row>
    <row r="43" spans="2:9" x14ac:dyDescent="0.2">
      <c r="B43" s="135"/>
      <c r="C43" s="135"/>
      <c r="D43" s="135"/>
      <c r="E43" s="135"/>
      <c r="F43" s="135"/>
      <c r="G43" s="135"/>
      <c r="H43" s="135"/>
      <c r="I43" s="135"/>
    </row>
    <row r="44" spans="2:9" x14ac:dyDescent="0.2">
      <c r="B44" s="135"/>
      <c r="C44" s="135"/>
      <c r="D44" s="135"/>
      <c r="E44" s="135"/>
      <c r="F44" s="135"/>
      <c r="G44" s="135"/>
      <c r="H44" s="135"/>
      <c r="I44" s="135"/>
    </row>
    <row r="45" spans="2:9" x14ac:dyDescent="0.2">
      <c r="B45" s="135"/>
      <c r="C45" s="135"/>
      <c r="D45" s="135"/>
      <c r="E45" s="135"/>
      <c r="F45" s="135"/>
      <c r="G45" s="135"/>
      <c r="H45" s="135"/>
      <c r="I45" s="135"/>
    </row>
    <row r="46" spans="2:9" x14ac:dyDescent="0.2">
      <c r="B46" s="135"/>
      <c r="C46" s="135"/>
      <c r="D46" s="135"/>
      <c r="E46" s="135"/>
      <c r="F46" s="135"/>
      <c r="G46" s="135"/>
      <c r="H46" s="135"/>
      <c r="I46" s="135"/>
    </row>
    <row r="47" spans="2:9" x14ac:dyDescent="0.2">
      <c r="B47" s="135"/>
      <c r="C47" s="135"/>
      <c r="D47" s="135"/>
      <c r="E47" s="135"/>
      <c r="F47" s="135"/>
      <c r="G47" s="135"/>
      <c r="H47" s="135"/>
      <c r="I47" s="135"/>
    </row>
    <row r="48" spans="2:9" x14ac:dyDescent="0.2">
      <c r="B48" s="135"/>
      <c r="C48" s="135"/>
      <c r="D48" s="135"/>
      <c r="E48" s="135"/>
      <c r="F48" s="135"/>
      <c r="G48" s="135"/>
      <c r="H48" s="135"/>
      <c r="I48" s="135"/>
    </row>
    <row r="49" spans="2:9" x14ac:dyDescent="0.2">
      <c r="B49" s="135"/>
      <c r="C49" s="135"/>
      <c r="D49" s="135"/>
      <c r="E49" s="135"/>
      <c r="F49" s="135"/>
      <c r="G49" s="135"/>
      <c r="H49" s="135"/>
      <c r="I49" s="135"/>
    </row>
    <row r="50" spans="2:9" x14ac:dyDescent="0.2">
      <c r="B50" s="135"/>
      <c r="C50" s="135"/>
      <c r="D50" s="135"/>
      <c r="E50" s="135"/>
      <c r="F50" s="135"/>
      <c r="G50" s="135"/>
      <c r="H50" s="135"/>
      <c r="I50" s="135"/>
    </row>
    <row r="51" spans="2:9" x14ac:dyDescent="0.2">
      <c r="B51" s="135"/>
      <c r="C51" s="135"/>
      <c r="D51" s="135"/>
      <c r="E51" s="135"/>
      <c r="F51" s="135"/>
      <c r="G51" s="135"/>
      <c r="H51" s="135"/>
      <c r="I51" s="135"/>
    </row>
    <row r="52" spans="2:9" x14ac:dyDescent="0.2">
      <c r="B52" s="135"/>
      <c r="C52" s="135"/>
      <c r="D52" s="135"/>
      <c r="E52" s="135"/>
      <c r="F52" s="135"/>
      <c r="G52" s="135"/>
      <c r="H52" s="135"/>
      <c r="I52" s="135"/>
    </row>
    <row r="53" spans="2:9" x14ac:dyDescent="0.2">
      <c r="B53" s="135"/>
      <c r="C53" s="135"/>
      <c r="D53" s="135"/>
      <c r="E53" s="135"/>
      <c r="F53" s="135"/>
      <c r="G53" s="135"/>
      <c r="H53" s="135"/>
      <c r="I53" s="135"/>
    </row>
    <row r="54" spans="2:9" x14ac:dyDescent="0.2">
      <c r="B54" s="135"/>
      <c r="C54" s="135"/>
      <c r="D54" s="135"/>
      <c r="E54" s="135"/>
      <c r="F54" s="135"/>
      <c r="G54" s="135"/>
      <c r="H54" s="135"/>
      <c r="I54" s="135"/>
    </row>
    <row r="55" spans="2:9" x14ac:dyDescent="0.2">
      <c r="B55" s="135"/>
      <c r="C55" s="135"/>
      <c r="D55" s="135"/>
      <c r="E55" s="135"/>
      <c r="F55" s="135"/>
      <c r="G55" s="135"/>
      <c r="H55" s="135"/>
      <c r="I55" s="135"/>
    </row>
    <row r="56" spans="2:9" x14ac:dyDescent="0.2">
      <c r="B56" s="135"/>
      <c r="C56" s="135"/>
      <c r="D56" s="135"/>
      <c r="E56" s="135"/>
      <c r="F56" s="135"/>
      <c r="G56" s="135"/>
      <c r="H56" s="135"/>
      <c r="I56" s="135"/>
    </row>
    <row r="57" spans="2:9" x14ac:dyDescent="0.2">
      <c r="B57" s="135"/>
      <c r="C57" s="135"/>
      <c r="D57" s="135"/>
      <c r="E57" s="135"/>
      <c r="F57" s="135"/>
      <c r="G57" s="135"/>
      <c r="H57" s="135"/>
      <c r="I57" s="135"/>
    </row>
    <row r="58" spans="2:9" x14ac:dyDescent="0.2">
      <c r="B58" s="135"/>
      <c r="C58" s="135"/>
      <c r="D58" s="135"/>
      <c r="E58" s="135"/>
      <c r="F58" s="135"/>
      <c r="G58" s="135"/>
      <c r="H58" s="135"/>
      <c r="I58" s="135"/>
    </row>
    <row r="59" spans="2:9" x14ac:dyDescent="0.2">
      <c r="B59" s="135"/>
      <c r="C59" s="135"/>
      <c r="D59" s="135"/>
      <c r="E59" s="135"/>
      <c r="F59" s="135"/>
      <c r="G59" s="135"/>
      <c r="H59" s="135"/>
      <c r="I59" s="135"/>
    </row>
    <row r="60" spans="2:9" x14ac:dyDescent="0.2">
      <c r="B60" s="135"/>
      <c r="C60" s="135"/>
      <c r="D60" s="135"/>
      <c r="E60" s="135"/>
      <c r="F60" s="135"/>
      <c r="G60" s="135"/>
      <c r="H60" s="135"/>
      <c r="I60" s="135"/>
    </row>
  </sheetData>
  <mergeCells count="17">
    <mergeCell ref="J8:K8"/>
    <mergeCell ref="B14:C14"/>
    <mergeCell ref="B15:C15"/>
    <mergeCell ref="C2:D2"/>
    <mergeCell ref="C3:D3"/>
    <mergeCell ref="C4:D4"/>
    <mergeCell ref="C5:D5"/>
    <mergeCell ref="B16:F16"/>
    <mergeCell ref="B34:D34"/>
    <mergeCell ref="B37:G37"/>
    <mergeCell ref="B38:F38"/>
    <mergeCell ref="B9:L9"/>
    <mergeCell ref="B10:C10"/>
    <mergeCell ref="B11:C11"/>
    <mergeCell ref="D11:D15"/>
    <mergeCell ref="B12:C12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8"/>
  <sheetViews>
    <sheetView tabSelected="1" topLeftCell="D1" workbookViewId="0">
      <selection activeCell="I54" sqref="I54"/>
    </sheetView>
  </sheetViews>
  <sheetFormatPr defaultRowHeight="12.75" x14ac:dyDescent="0.2"/>
  <cols>
    <col min="1" max="1" width="3.5703125" style="25" customWidth="1"/>
    <col min="2" max="2" width="17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0.85546875" style="25" bestFit="1" customWidth="1"/>
    <col min="9" max="9" width="24.42578125" style="25" bestFit="1" customWidth="1"/>
    <col min="10" max="10" width="20.7109375" style="25" customWidth="1"/>
    <col min="11" max="11" width="19.140625" style="25" customWidth="1"/>
    <col min="12" max="12" width="17.140625" style="25" customWidth="1"/>
    <col min="13" max="13" width="18.28515625" style="25" customWidth="1"/>
    <col min="14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70" t="s">
        <v>57</v>
      </c>
      <c r="D2" s="170"/>
    </row>
    <row r="3" spans="2:11" ht="20.100000000000001" customHeight="1" x14ac:dyDescent="0.2">
      <c r="B3" s="11" t="s">
        <v>2</v>
      </c>
      <c r="C3" s="170" t="s">
        <v>58</v>
      </c>
      <c r="D3" s="170"/>
    </row>
    <row r="4" spans="2:11" ht="20.100000000000001" customHeight="1" x14ac:dyDescent="0.2">
      <c r="B4" s="11" t="s">
        <v>4</v>
      </c>
      <c r="C4" s="145" t="s">
        <v>59</v>
      </c>
      <c r="D4" s="146"/>
    </row>
    <row r="5" spans="2:11" ht="20.100000000000001" customHeight="1" x14ac:dyDescent="0.2">
      <c r="B5" s="11" t="s">
        <v>6</v>
      </c>
      <c r="C5" s="171" t="s">
        <v>114</v>
      </c>
      <c r="D5" s="171"/>
    </row>
    <row r="6" spans="2:11" ht="20.100000000000001" customHeight="1" x14ac:dyDescent="0.2"/>
    <row r="8" spans="2:11" ht="18.75" x14ac:dyDescent="0.2">
      <c r="J8" s="167"/>
      <c r="K8" s="167"/>
    </row>
    <row r="9" spans="2:11" ht="21" x14ac:dyDescent="0.2">
      <c r="B9" s="160" t="s">
        <v>60</v>
      </c>
      <c r="C9" s="161"/>
      <c r="D9" s="161"/>
      <c r="E9" s="161"/>
      <c r="F9" s="161"/>
      <c r="G9" s="161"/>
      <c r="H9" s="161"/>
      <c r="I9" s="161"/>
      <c r="J9" s="161"/>
      <c r="K9" s="161"/>
    </row>
    <row r="10" spans="2:11" ht="25.5" x14ac:dyDescent="0.2">
      <c r="B10" s="150" t="s">
        <v>61</v>
      </c>
      <c r="C10" s="151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8" customHeight="1" x14ac:dyDescent="0.2">
      <c r="B11" s="158" t="s">
        <v>63</v>
      </c>
      <c r="C11" s="159"/>
      <c r="D11" s="168">
        <v>45809</v>
      </c>
      <c r="E11" s="51" t="s">
        <v>64</v>
      </c>
      <c r="F11" s="52" t="s">
        <v>21</v>
      </c>
      <c r="G11" s="64">
        <v>30</v>
      </c>
      <c r="H11" s="69">
        <v>0.25</v>
      </c>
      <c r="I11" s="63" t="s">
        <v>80</v>
      </c>
      <c r="J11" s="54">
        <v>15514.83</v>
      </c>
      <c r="K11" s="53">
        <f>J11*H11*G11</f>
        <v>116361.22500000001</v>
      </c>
    </row>
    <row r="12" spans="2:11" ht="15.75" x14ac:dyDescent="0.2">
      <c r="B12" s="158" t="s">
        <v>66</v>
      </c>
      <c r="C12" s="159"/>
      <c r="D12" s="169"/>
      <c r="E12" s="51" t="s">
        <v>67</v>
      </c>
      <c r="F12" s="52" t="s">
        <v>21</v>
      </c>
      <c r="G12" s="65">
        <v>1</v>
      </c>
      <c r="H12" s="69">
        <v>0.4</v>
      </c>
      <c r="I12" s="63" t="s">
        <v>68</v>
      </c>
      <c r="J12" s="54">
        <v>6506</v>
      </c>
      <c r="K12" s="53">
        <f>J12*H12*G12</f>
        <v>2602.4</v>
      </c>
    </row>
    <row r="13" spans="2:11" ht="15.75" x14ac:dyDescent="0.2">
      <c r="B13" s="162" t="s">
        <v>71</v>
      </c>
      <c r="C13" s="163"/>
      <c r="D13" s="169"/>
      <c r="E13" s="57" t="s">
        <v>72</v>
      </c>
      <c r="F13" s="62" t="s">
        <v>21</v>
      </c>
      <c r="G13" s="66">
        <f>2*4</f>
        <v>8</v>
      </c>
      <c r="H13" s="66">
        <v>0.375</v>
      </c>
      <c r="I13" s="63" t="s">
        <v>68</v>
      </c>
      <c r="J13" s="54">
        <v>6506</v>
      </c>
      <c r="K13" s="58">
        <f>G13*H13*J13</f>
        <v>19518</v>
      </c>
    </row>
    <row r="14" spans="2:11" ht="15.75" x14ac:dyDescent="0.2">
      <c r="B14" s="158" t="s">
        <v>73</v>
      </c>
      <c r="C14" s="159"/>
      <c r="D14" s="169"/>
      <c r="E14" s="51" t="s">
        <v>74</v>
      </c>
      <c r="F14" s="52" t="s">
        <v>46</v>
      </c>
      <c r="G14" s="64">
        <v>20</v>
      </c>
      <c r="H14" s="71">
        <v>1</v>
      </c>
      <c r="I14" s="63" t="s">
        <v>80</v>
      </c>
      <c r="J14" s="54">
        <v>15514.83</v>
      </c>
      <c r="K14" s="53">
        <f>J14*H14*G14</f>
        <v>310296.59999999998</v>
      </c>
    </row>
    <row r="15" spans="2:11" ht="18.75" x14ac:dyDescent="0.2">
      <c r="B15" s="164" t="s">
        <v>31</v>
      </c>
      <c r="C15" s="165"/>
      <c r="D15" s="165"/>
      <c r="E15" s="165"/>
      <c r="F15" s="166"/>
      <c r="G15" s="56">
        <f>SUM(G11:G14)</f>
        <v>59</v>
      </c>
      <c r="H15" s="61"/>
      <c r="I15" s="55"/>
      <c r="J15" s="67"/>
      <c r="K15" s="68">
        <f>SUM(K11:K14)</f>
        <v>448778.22499999998</v>
      </c>
    </row>
    <row r="16" spans="2:11" ht="18.75" x14ac:dyDescent="0.2">
      <c r="J16" s="72" t="s">
        <v>75</v>
      </c>
      <c r="K16" s="75">
        <v>0.65</v>
      </c>
    </row>
    <row r="17" spans="2:11" ht="18.75" x14ac:dyDescent="0.2">
      <c r="J17" s="73" t="s">
        <v>77</v>
      </c>
      <c r="K17" s="76">
        <f>K15-(K15*K16)</f>
        <v>157072.37874999997</v>
      </c>
    </row>
    <row r="21" spans="2:11" hidden="1" x14ac:dyDescent="0.2">
      <c r="B21" s="31" t="s">
        <v>38</v>
      </c>
      <c r="C21" s="31" t="s">
        <v>39</v>
      </c>
      <c r="D21" s="31" t="s">
        <v>40</v>
      </c>
      <c r="E21" s="31" t="s">
        <v>41</v>
      </c>
      <c r="F21" s="32" t="s">
        <v>42</v>
      </c>
      <c r="G21" s="43" t="s">
        <v>43</v>
      </c>
      <c r="H21" s="14"/>
      <c r="I21" s="14"/>
    </row>
    <row r="22" spans="2:11" hidden="1" x14ac:dyDescent="0.2">
      <c r="B22" s="33" t="s">
        <v>44</v>
      </c>
      <c r="C22" s="34" t="s">
        <v>45</v>
      </c>
      <c r="D22" s="35" t="s">
        <v>46</v>
      </c>
      <c r="E22" s="36"/>
      <c r="F22" s="37">
        <f>4875</f>
        <v>4875</v>
      </c>
      <c r="G22" s="37">
        <f>E22*F22</f>
        <v>0</v>
      </c>
      <c r="H22" s="14"/>
      <c r="I22" s="14"/>
    </row>
    <row r="23" spans="2:11" hidden="1" x14ac:dyDescent="0.2">
      <c r="B23" s="33" t="s">
        <v>47</v>
      </c>
      <c r="C23" s="34" t="s">
        <v>45</v>
      </c>
      <c r="D23" s="35" t="s">
        <v>46</v>
      </c>
      <c r="E23" s="36"/>
      <c r="F23" s="37">
        <f>2784</f>
        <v>2784</v>
      </c>
      <c r="G23" s="37">
        <f t="shared" ref="G23:G32" si="0">E23*F23</f>
        <v>0</v>
      </c>
      <c r="H23" s="14"/>
      <c r="I23" s="14"/>
    </row>
    <row r="24" spans="2:11" hidden="1" x14ac:dyDescent="0.2">
      <c r="B24" s="33" t="s">
        <v>48</v>
      </c>
      <c r="C24" s="34" t="s">
        <v>45</v>
      </c>
      <c r="D24" s="35" t="s">
        <v>46</v>
      </c>
      <c r="E24" s="36"/>
      <c r="F24" s="37">
        <f>2371</f>
        <v>2371</v>
      </c>
      <c r="G24" s="37">
        <f t="shared" si="0"/>
        <v>0</v>
      </c>
      <c r="H24" s="14"/>
      <c r="I24" s="14"/>
    </row>
    <row r="25" spans="2:11" hidden="1" x14ac:dyDescent="0.2">
      <c r="B25" s="33" t="s">
        <v>49</v>
      </c>
      <c r="C25" s="34" t="s">
        <v>45</v>
      </c>
      <c r="D25" s="35" t="s">
        <v>46</v>
      </c>
      <c r="E25" s="36"/>
      <c r="F25" s="37">
        <f>6497</f>
        <v>6497</v>
      </c>
      <c r="G25" s="37">
        <f t="shared" si="0"/>
        <v>0</v>
      </c>
      <c r="H25" s="14"/>
      <c r="I25" s="14"/>
    </row>
    <row r="26" spans="2:11" hidden="1" x14ac:dyDescent="0.2">
      <c r="B26" s="33" t="s">
        <v>50</v>
      </c>
      <c r="C26" s="34" t="s">
        <v>45</v>
      </c>
      <c r="D26" s="35" t="s">
        <v>46</v>
      </c>
      <c r="E26" s="36"/>
      <c r="F26" s="37">
        <f>2543</f>
        <v>2543</v>
      </c>
      <c r="G26" s="37">
        <f t="shared" si="0"/>
        <v>0</v>
      </c>
      <c r="H26" s="14"/>
      <c r="I26" s="14"/>
    </row>
    <row r="27" spans="2:11" hidden="1" x14ac:dyDescent="0.2">
      <c r="B27" s="33" t="s">
        <v>81</v>
      </c>
      <c r="C27" s="34" t="s">
        <v>45</v>
      </c>
      <c r="D27" s="35" t="s">
        <v>46</v>
      </c>
      <c r="E27" s="36"/>
      <c r="F27" s="37">
        <f>2543</f>
        <v>2543</v>
      </c>
      <c r="G27" s="37">
        <f>E27*F27</f>
        <v>0</v>
      </c>
      <c r="H27" s="14"/>
      <c r="I27" s="14"/>
    </row>
    <row r="28" spans="2:11" hidden="1" x14ac:dyDescent="0.2">
      <c r="B28" s="33" t="s">
        <v>51</v>
      </c>
      <c r="C28" s="34" t="s">
        <v>45</v>
      </c>
      <c r="D28" s="35" t="s">
        <v>46</v>
      </c>
      <c r="E28" s="36"/>
      <c r="F28" s="37">
        <f>5375</f>
        <v>5375</v>
      </c>
      <c r="G28" s="37">
        <f t="shared" si="0"/>
        <v>0</v>
      </c>
      <c r="H28" s="14"/>
      <c r="I28" s="14"/>
    </row>
    <row r="29" spans="2:11" hidden="1" x14ac:dyDescent="0.2">
      <c r="B29" s="33" t="s">
        <v>52</v>
      </c>
      <c r="C29" s="34" t="s">
        <v>45</v>
      </c>
      <c r="D29" s="35" t="s">
        <v>46</v>
      </c>
      <c r="E29" s="36"/>
      <c r="F29" s="37">
        <f>8496</f>
        <v>8496</v>
      </c>
      <c r="G29" s="37">
        <f t="shared" si="0"/>
        <v>0</v>
      </c>
      <c r="H29" s="14"/>
      <c r="I29" s="14"/>
    </row>
    <row r="30" spans="2:11" hidden="1" x14ac:dyDescent="0.2">
      <c r="B30" s="33" t="s">
        <v>53</v>
      </c>
      <c r="C30" s="34" t="s">
        <v>45</v>
      </c>
      <c r="D30" s="35" t="s">
        <v>46</v>
      </c>
      <c r="E30" s="36"/>
      <c r="F30" s="37">
        <f>5588</f>
        <v>5588</v>
      </c>
      <c r="G30" s="37">
        <f t="shared" si="0"/>
        <v>0</v>
      </c>
      <c r="H30" s="14"/>
      <c r="I30" s="14"/>
    </row>
    <row r="31" spans="2:11" hidden="1" x14ac:dyDescent="0.2">
      <c r="B31" s="33" t="s">
        <v>54</v>
      </c>
      <c r="C31" s="34" t="s">
        <v>45</v>
      </c>
      <c r="D31" s="35" t="s">
        <v>46</v>
      </c>
      <c r="E31" s="36"/>
      <c r="F31" s="37">
        <f>7621</f>
        <v>7621</v>
      </c>
      <c r="G31" s="37">
        <f t="shared" si="0"/>
        <v>0</v>
      </c>
      <c r="H31" s="14"/>
      <c r="I31" s="14"/>
    </row>
    <row r="32" spans="2:11" hidden="1" x14ac:dyDescent="0.2">
      <c r="B32" s="38" t="s">
        <v>55</v>
      </c>
      <c r="C32" s="34" t="s">
        <v>56</v>
      </c>
      <c r="D32" s="35" t="s">
        <v>46</v>
      </c>
      <c r="E32" s="39"/>
      <c r="F32" s="40">
        <f>2005</f>
        <v>2005</v>
      </c>
      <c r="G32" s="37">
        <f t="shared" si="0"/>
        <v>0</v>
      </c>
      <c r="H32" s="14"/>
      <c r="I32" s="14"/>
    </row>
    <row r="33" spans="2:9" ht="15.75" hidden="1" x14ac:dyDescent="0.2">
      <c r="B33" s="143"/>
      <c r="C33" s="143"/>
      <c r="D33" s="143"/>
      <c r="E33" s="41">
        <f>SUM(E22:E32)</f>
        <v>0</v>
      </c>
      <c r="F33" s="42">
        <f>SUM(F22:F32)</f>
        <v>50698</v>
      </c>
      <c r="G33" s="44">
        <f>SUM(G22:G32)</f>
        <v>0</v>
      </c>
      <c r="H33" s="14"/>
      <c r="I33" s="14"/>
    </row>
    <row r="35" spans="2:9" ht="9.75" customHeight="1" x14ac:dyDescent="0.2"/>
    <row r="36" spans="2:9" ht="38.25" customHeight="1" x14ac:dyDescent="0.2">
      <c r="B36" s="156" t="s">
        <v>82</v>
      </c>
      <c r="C36" s="157"/>
      <c r="D36" s="157"/>
      <c r="E36" s="157"/>
      <c r="F36" s="157"/>
      <c r="G36" s="157"/>
    </row>
    <row r="37" spans="2:9" ht="21.75" customHeight="1" x14ac:dyDescent="0.2">
      <c r="B37" s="156" t="s">
        <v>78</v>
      </c>
      <c r="C37" s="157"/>
      <c r="D37" s="157"/>
      <c r="E37" s="157"/>
      <c r="F37" s="157"/>
    </row>
    <row r="38" spans="2:9" ht="15.75" x14ac:dyDescent="0.25">
      <c r="B38" s="172" t="s">
        <v>121</v>
      </c>
    </row>
  </sheetData>
  <mergeCells count="16">
    <mergeCell ref="J8:K8"/>
    <mergeCell ref="B13:C13"/>
    <mergeCell ref="B14:C14"/>
    <mergeCell ref="C2:D2"/>
    <mergeCell ref="C3:D3"/>
    <mergeCell ref="C4:D4"/>
    <mergeCell ref="C5:D5"/>
    <mergeCell ref="B15:F15"/>
    <mergeCell ref="B33:D33"/>
    <mergeCell ref="B36:G36"/>
    <mergeCell ref="B37:F37"/>
    <mergeCell ref="B9:K9"/>
    <mergeCell ref="B10:C10"/>
    <mergeCell ref="B11:C11"/>
    <mergeCell ref="D11:D14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OURO</vt:lpstr>
      <vt:lpstr>PRATA</vt:lpstr>
      <vt:lpstr>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2026-01-14T14:16:57Z</dcterms:modified>
  <cp:category/>
  <cp:contentStatus/>
</cp:coreProperties>
</file>